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oosa  Sutan\Downloads\"/>
    </mc:Choice>
  </mc:AlternateContent>
  <bookViews>
    <workbookView xWindow="0" yWindow="0" windowWidth="20460" windowHeight="7680"/>
  </bookViews>
  <sheets>
    <sheet name="Sheet1" sheetId="1" r:id="rId1"/>
  </sheets>
  <definedNames>
    <definedName name="_xlnm.Print_Titles" localSheetId="0">Sheet1!$2:$7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74" i="1" l="1"/>
  <c r="A75" i="1"/>
  <c r="A82" i="1"/>
  <c r="A83" i="1"/>
  <c r="A35" i="1"/>
  <c r="A32" i="1"/>
  <c r="A31" i="1"/>
  <c r="A28" i="1"/>
  <c r="A27" i="1"/>
  <c r="I623" i="1"/>
  <c r="J622" i="1" s="1"/>
  <c r="I620" i="1"/>
  <c r="I619" i="1"/>
  <c r="I618" i="1"/>
  <c r="I617" i="1"/>
  <c r="I614" i="1"/>
  <c r="I613" i="1"/>
  <c r="I612" i="1"/>
  <c r="I609" i="1"/>
  <c r="I606" i="1"/>
  <c r="I605" i="1"/>
  <c r="I604" i="1"/>
  <c r="I596" i="1"/>
  <c r="I595" i="1"/>
  <c r="I594" i="1"/>
  <c r="I593" i="1"/>
  <c r="I592" i="1"/>
  <c r="I589" i="1"/>
  <c r="I588" i="1"/>
  <c r="I587" i="1"/>
  <c r="I586" i="1"/>
  <c r="I585" i="1"/>
  <c r="I584" i="1"/>
  <c r="I582" i="1"/>
  <c r="I578" i="1"/>
  <c r="I577" i="1"/>
  <c r="I576" i="1"/>
  <c r="I573" i="1"/>
  <c r="I572" i="1"/>
  <c r="I571" i="1"/>
  <c r="I570" i="1"/>
  <c r="I568" i="1"/>
  <c r="I567" i="1"/>
  <c r="I566" i="1"/>
  <c r="I565" i="1"/>
  <c r="I564" i="1"/>
  <c r="I561" i="1"/>
  <c r="I560" i="1"/>
  <c r="I557" i="1"/>
  <c r="I556" i="1"/>
  <c r="I552" i="1"/>
  <c r="I551" i="1"/>
  <c r="J550" i="1" s="1"/>
  <c r="I548" i="1"/>
  <c r="I547" i="1"/>
  <c r="I546" i="1"/>
  <c r="I543" i="1"/>
  <c r="I540" i="1"/>
  <c r="I539" i="1"/>
  <c r="I538" i="1"/>
  <c r="I537" i="1"/>
  <c r="I536" i="1"/>
  <c r="I533" i="1"/>
  <c r="I532" i="1"/>
  <c r="I531" i="1"/>
  <c r="J529" i="1" s="1"/>
  <c r="I527" i="1"/>
  <c r="I526" i="1"/>
  <c r="I525" i="1"/>
  <c r="I524" i="1"/>
  <c r="I521" i="1"/>
  <c r="I520" i="1"/>
  <c r="I517" i="1"/>
  <c r="I516" i="1"/>
  <c r="I515" i="1"/>
  <c r="I514" i="1"/>
  <c r="I513" i="1"/>
  <c r="I510" i="1"/>
  <c r="I509" i="1"/>
  <c r="I508" i="1"/>
  <c r="I507" i="1"/>
  <c r="I503" i="1"/>
  <c r="I500" i="1"/>
  <c r="I499" i="1"/>
  <c r="I498" i="1"/>
  <c r="I495" i="1"/>
  <c r="I494" i="1"/>
  <c r="I491" i="1"/>
  <c r="I490" i="1"/>
  <c r="I486" i="1"/>
  <c r="I485" i="1"/>
  <c r="I484" i="1"/>
  <c r="I483" i="1"/>
  <c r="I480" i="1"/>
  <c r="I479" i="1"/>
  <c r="I478" i="1"/>
  <c r="I476" i="1"/>
  <c r="I475" i="1"/>
  <c r="I472" i="1"/>
  <c r="I471" i="1"/>
  <c r="I470" i="1"/>
  <c r="I465" i="1"/>
  <c r="I464" i="1"/>
  <c r="I463" i="1"/>
  <c r="I462" i="1"/>
  <c r="I461" i="1"/>
  <c r="I458" i="1"/>
  <c r="I457" i="1"/>
  <c r="I456" i="1"/>
  <c r="I455" i="1"/>
  <c r="I454" i="1"/>
  <c r="I453" i="1"/>
  <c r="I452" i="1"/>
  <c r="I451" i="1"/>
  <c r="I450" i="1"/>
  <c r="I449" i="1"/>
  <c r="I445" i="1"/>
  <c r="I444" i="1"/>
  <c r="I440" i="1"/>
  <c r="I439" i="1"/>
  <c r="I432" i="1"/>
  <c r="I431" i="1"/>
  <c r="I427" i="1"/>
  <c r="I426" i="1"/>
  <c r="I425" i="1"/>
  <c r="I424" i="1"/>
  <c r="I421" i="1"/>
  <c r="I420" i="1"/>
  <c r="I419" i="1"/>
  <c r="I418" i="1"/>
  <c r="I417" i="1"/>
  <c r="I416" i="1"/>
  <c r="I414" i="1"/>
  <c r="I413" i="1"/>
  <c r="I412" i="1"/>
  <c r="I411" i="1"/>
  <c r="I407" i="1"/>
  <c r="I406" i="1"/>
  <c r="I405" i="1"/>
  <c r="I404" i="1"/>
  <c r="I403" i="1"/>
  <c r="I400" i="1"/>
  <c r="I399" i="1"/>
  <c r="I398" i="1"/>
  <c r="I397" i="1"/>
  <c r="I396" i="1"/>
  <c r="I395" i="1"/>
  <c r="I394" i="1"/>
  <c r="I391" i="1"/>
  <c r="I390" i="1"/>
  <c r="I386" i="1"/>
  <c r="I385" i="1"/>
  <c r="I382" i="1"/>
  <c r="I381" i="1"/>
  <c r="I377" i="1"/>
  <c r="I376" i="1"/>
  <c r="I375" i="1"/>
  <c r="I374" i="1"/>
  <c r="I373" i="1"/>
  <c r="I370" i="1"/>
  <c r="I369" i="1"/>
  <c r="I368" i="1"/>
  <c r="I367" i="1"/>
  <c r="I364" i="1"/>
  <c r="I363" i="1"/>
  <c r="I362" i="1"/>
  <c r="I361" i="1"/>
  <c r="I360" i="1"/>
  <c r="I359" i="1"/>
  <c r="I351" i="1"/>
  <c r="I350" i="1"/>
  <c r="I349" i="1"/>
  <c r="I345" i="1"/>
  <c r="I344" i="1"/>
  <c r="I343" i="1"/>
  <c r="I342" i="1"/>
  <c r="I341" i="1"/>
  <c r="I340" i="1"/>
  <c r="I339" i="1"/>
  <c r="I338" i="1"/>
  <c r="I335" i="1"/>
  <c r="I334" i="1"/>
  <c r="I333" i="1"/>
  <c r="I331" i="1"/>
  <c r="I330" i="1"/>
  <c r="I328" i="1"/>
  <c r="I327" i="1"/>
  <c r="I326" i="1"/>
  <c r="I325" i="1"/>
  <c r="I324" i="1"/>
  <c r="I323" i="1"/>
  <c r="I322" i="1"/>
  <c r="I320" i="1"/>
  <c r="I319" i="1"/>
  <c r="I318" i="1"/>
  <c r="I317" i="1"/>
  <c r="I316" i="1"/>
  <c r="I315" i="1"/>
  <c r="I312" i="1"/>
  <c r="I308" i="1"/>
  <c r="I307" i="1"/>
  <c r="I304" i="1"/>
  <c r="I303" i="1"/>
  <c r="I299" i="1"/>
  <c r="I298" i="1"/>
  <c r="I297" i="1"/>
  <c r="I296" i="1"/>
  <c r="I295" i="1"/>
  <c r="I294" i="1"/>
  <c r="I293" i="1"/>
  <c r="I290" i="1"/>
  <c r="I289" i="1"/>
  <c r="I288" i="1"/>
  <c r="I287" i="1"/>
  <c r="I286" i="1"/>
  <c r="I285" i="1"/>
  <c r="I284" i="1"/>
  <c r="I283" i="1"/>
  <c r="I280" i="1"/>
  <c r="I279" i="1"/>
  <c r="I278" i="1"/>
  <c r="I277" i="1"/>
  <c r="I276" i="1"/>
  <c r="I275" i="1"/>
  <c r="I272" i="1"/>
  <c r="I271" i="1"/>
  <c r="I270" i="1"/>
  <c r="I269" i="1"/>
  <c r="I268" i="1"/>
  <c r="I267" i="1"/>
  <c r="I264" i="1"/>
  <c r="I263" i="1"/>
  <c r="I255" i="1"/>
  <c r="I254" i="1"/>
  <c r="I253" i="1"/>
  <c r="I252" i="1"/>
  <c r="I251" i="1"/>
  <c r="I250" i="1"/>
  <c r="I249" i="1"/>
  <c r="I248" i="1"/>
  <c r="I247" i="1"/>
  <c r="I246" i="1"/>
  <c r="I243" i="1"/>
  <c r="I242" i="1"/>
  <c r="I241" i="1"/>
  <c r="I240" i="1"/>
  <c r="I239" i="1"/>
  <c r="I238" i="1"/>
  <c r="I237" i="1"/>
  <c r="I234" i="1"/>
  <c r="I233" i="1"/>
  <c r="I232" i="1"/>
  <c r="I228" i="1"/>
  <c r="I227" i="1"/>
  <c r="I224" i="1"/>
  <c r="I223" i="1"/>
  <c r="I219" i="1"/>
  <c r="I218" i="1"/>
  <c r="I216" i="1"/>
  <c r="I212" i="1"/>
  <c r="I206" i="1"/>
  <c r="I205" i="1"/>
  <c r="I204" i="1"/>
  <c r="I199" i="1"/>
  <c r="I198" i="1"/>
  <c r="I197" i="1"/>
  <c r="I196" i="1"/>
  <c r="I195" i="1"/>
  <c r="I192" i="1"/>
  <c r="I191" i="1"/>
  <c r="I190" i="1"/>
  <c r="I186" i="1"/>
  <c r="I185" i="1"/>
  <c r="I177" i="1"/>
  <c r="I176" i="1"/>
  <c r="I175" i="1"/>
  <c r="I174" i="1"/>
  <c r="I173" i="1"/>
  <c r="I170" i="1"/>
  <c r="I169" i="1"/>
  <c r="I165" i="1"/>
  <c r="I164" i="1"/>
  <c r="I163" i="1"/>
  <c r="I160" i="1"/>
  <c r="I159" i="1"/>
  <c r="I158" i="1"/>
  <c r="I157" i="1"/>
  <c r="I156" i="1"/>
  <c r="I155" i="1"/>
  <c r="I152" i="1"/>
  <c r="I151" i="1"/>
  <c r="I150" i="1"/>
  <c r="I145" i="1"/>
  <c r="I144" i="1"/>
  <c r="I142" i="1"/>
  <c r="I141" i="1"/>
  <c r="I140" i="1"/>
  <c r="I138" i="1"/>
  <c r="I136" i="1"/>
  <c r="I135" i="1"/>
  <c r="I134" i="1"/>
  <c r="I133" i="1"/>
  <c r="I132" i="1"/>
  <c r="I131" i="1"/>
  <c r="I130" i="1"/>
  <c r="I129" i="1"/>
  <c r="I128" i="1"/>
  <c r="I127" i="1"/>
  <c r="I126" i="1"/>
  <c r="I123" i="1"/>
  <c r="I120" i="1"/>
  <c r="I119" i="1"/>
  <c r="I117" i="1"/>
  <c r="I114" i="1"/>
  <c r="I113" i="1"/>
  <c r="I110" i="1"/>
  <c r="I109" i="1"/>
  <c r="I105" i="1"/>
  <c r="I104" i="1"/>
  <c r="I103" i="1"/>
  <c r="I102" i="1"/>
  <c r="I101" i="1"/>
  <c r="J100" i="1" s="1"/>
  <c r="I98" i="1"/>
  <c r="I97" i="1"/>
  <c r="I96" i="1"/>
  <c r="I95" i="1"/>
  <c r="I94" i="1"/>
  <c r="I93" i="1"/>
  <c r="I92" i="1"/>
  <c r="I91" i="1"/>
  <c r="J90" i="1" s="1"/>
  <c r="I87" i="1"/>
  <c r="I86" i="1"/>
  <c r="I85" i="1"/>
  <c r="I84" i="1"/>
  <c r="I81" i="1"/>
  <c r="I80" i="1"/>
  <c r="I79" i="1"/>
  <c r="I78" i="1"/>
  <c r="I77" i="1"/>
  <c r="I76" i="1"/>
  <c r="I73" i="1"/>
  <c r="I72" i="1"/>
  <c r="I71" i="1"/>
  <c r="I66" i="1"/>
  <c r="I65" i="1"/>
  <c r="I64" i="1"/>
  <c r="I63" i="1"/>
  <c r="I62" i="1"/>
  <c r="I61" i="1"/>
  <c r="I60" i="1"/>
  <c r="I59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1" i="1"/>
  <c r="I39" i="1"/>
  <c r="I37" i="1"/>
  <c r="I30" i="1"/>
  <c r="I29" i="1"/>
  <c r="I19" i="1"/>
  <c r="I20" i="1"/>
  <c r="I21" i="1"/>
  <c r="I22" i="1"/>
  <c r="I23" i="1"/>
  <c r="I24" i="1"/>
  <c r="I18" i="1"/>
  <c r="F105" i="1"/>
  <c r="F98" i="1"/>
  <c r="D88" i="1"/>
  <c r="I88" i="1" s="1"/>
  <c r="F596" i="1"/>
  <c r="F486" i="1"/>
  <c r="F427" i="1"/>
  <c r="F345" i="1"/>
  <c r="F299" i="1"/>
  <c r="F165" i="1"/>
  <c r="F614" i="1"/>
  <c r="F613" i="1"/>
  <c r="F612" i="1"/>
  <c r="A590" i="1"/>
  <c r="A583" i="1"/>
  <c r="F595" i="1"/>
  <c r="F594" i="1"/>
  <c r="F593" i="1"/>
  <c r="F592" i="1"/>
  <c r="F589" i="1"/>
  <c r="F588" i="1"/>
  <c r="F587" i="1"/>
  <c r="F586" i="1"/>
  <c r="F585" i="1"/>
  <c r="F584" i="1"/>
  <c r="F578" i="1"/>
  <c r="F577" i="1"/>
  <c r="F576" i="1"/>
  <c r="F552" i="1"/>
  <c r="F551" i="1"/>
  <c r="F548" i="1"/>
  <c r="F547" i="1"/>
  <c r="F546" i="1"/>
  <c r="F524" i="1"/>
  <c r="F485" i="1"/>
  <c r="F484" i="1"/>
  <c r="F483" i="1"/>
  <c r="F425" i="1"/>
  <c r="F426" i="1"/>
  <c r="F424" i="1"/>
  <c r="F395" i="1"/>
  <c r="F396" i="1"/>
  <c r="F397" i="1"/>
  <c r="F394" i="1"/>
  <c r="A392" i="1"/>
  <c r="A393" i="1"/>
  <c r="A401" i="1"/>
  <c r="F374" i="1"/>
  <c r="F375" i="1"/>
  <c r="F373" i="1"/>
  <c r="F339" i="1"/>
  <c r="F340" i="1"/>
  <c r="F341" i="1"/>
  <c r="F342" i="1"/>
  <c r="F343" i="1"/>
  <c r="F344" i="1"/>
  <c r="F338" i="1"/>
  <c r="F316" i="1"/>
  <c r="F317" i="1"/>
  <c r="F315" i="1"/>
  <c r="A321" i="1"/>
  <c r="A292" i="1"/>
  <c r="F294" i="1"/>
  <c r="F295" i="1"/>
  <c r="F296" i="1"/>
  <c r="F297" i="1"/>
  <c r="F298" i="1"/>
  <c r="F293" i="1"/>
  <c r="F238" i="1"/>
  <c r="F239" i="1"/>
  <c r="F240" i="1"/>
  <c r="F237" i="1"/>
  <c r="A235" i="1"/>
  <c r="A236" i="1"/>
  <c r="F219" i="1"/>
  <c r="F218" i="1"/>
  <c r="A217" i="1"/>
  <c r="A210" i="1"/>
  <c r="A211" i="1"/>
  <c r="F212" i="1"/>
  <c r="A184" i="1"/>
  <c r="F186" i="1"/>
  <c r="F185" i="1"/>
  <c r="A153" i="1"/>
  <c r="A154" i="1"/>
  <c r="A161" i="1"/>
  <c r="A162" i="1"/>
  <c r="F136" i="1"/>
  <c r="F134" i="1"/>
  <c r="F133" i="1"/>
  <c r="F132" i="1"/>
  <c r="F131" i="1"/>
  <c r="F130" i="1"/>
  <c r="F129" i="1"/>
  <c r="F128" i="1"/>
  <c r="F127" i="1"/>
  <c r="F126" i="1"/>
  <c r="F104" i="1"/>
  <c r="F103" i="1"/>
  <c r="F102" i="1"/>
  <c r="F101" i="1"/>
  <c r="F97" i="1"/>
  <c r="F96" i="1"/>
  <c r="F95" i="1"/>
  <c r="F94" i="1"/>
  <c r="F93" i="1"/>
  <c r="F85" i="1"/>
  <c r="F86" i="1"/>
  <c r="F87" i="1"/>
  <c r="F84" i="1"/>
  <c r="A57" i="1"/>
  <c r="A58" i="1"/>
  <c r="F45" i="1"/>
  <c r="F46" i="1"/>
  <c r="F47" i="1"/>
  <c r="F48" i="1"/>
  <c r="F49" i="1"/>
  <c r="F50" i="1"/>
  <c r="F51" i="1"/>
  <c r="F52" i="1"/>
  <c r="F53" i="1"/>
  <c r="F44" i="1"/>
  <c r="A16" i="1"/>
  <c r="A17" i="1"/>
  <c r="F19" i="1"/>
  <c r="F20" i="1"/>
  <c r="F21" i="1"/>
  <c r="F22" i="1"/>
  <c r="F23" i="1"/>
  <c r="F18" i="1"/>
  <c r="A574" i="1"/>
  <c r="A575" i="1"/>
  <c r="A422" i="1"/>
  <c r="A549" i="1"/>
  <c r="F527" i="1"/>
  <c r="F543" i="1"/>
  <c r="F521" i="1"/>
  <c r="F520" i="1"/>
  <c r="F370" i="1"/>
  <c r="F369" i="1"/>
  <c r="F368" i="1"/>
  <c r="F367" i="1"/>
  <c r="F284" i="1"/>
  <c r="F290" i="1"/>
  <c r="F289" i="1"/>
  <c r="F288" i="1"/>
  <c r="F287" i="1"/>
  <c r="F286" i="1"/>
  <c r="F285" i="1"/>
  <c r="F283" i="1"/>
  <c r="F540" i="1"/>
  <c r="F539" i="1"/>
  <c r="F538" i="1"/>
  <c r="F537" i="1"/>
  <c r="F536" i="1"/>
  <c r="F517" i="1"/>
  <c r="F516" i="1"/>
  <c r="F515" i="1"/>
  <c r="F514" i="1"/>
  <c r="F513" i="1"/>
  <c r="F280" i="1"/>
  <c r="F279" i="1"/>
  <c r="F278" i="1"/>
  <c r="F277" i="1"/>
  <c r="F276" i="1"/>
  <c r="F275" i="1"/>
  <c r="F92" i="1"/>
  <c r="F620" i="1"/>
  <c r="F619" i="1"/>
  <c r="F618" i="1"/>
  <c r="D332" i="1"/>
  <c r="I332" i="1" s="1"/>
  <c r="F421" i="1"/>
  <c r="F420" i="1"/>
  <c r="F419" i="1"/>
  <c r="F417" i="1"/>
  <c r="F416" i="1"/>
  <c r="A415" i="1"/>
  <c r="F480" i="1"/>
  <c r="F479" i="1"/>
  <c r="D477" i="1"/>
  <c r="I477" i="1" s="1"/>
  <c r="A408" i="1"/>
  <c r="A409" i="1"/>
  <c r="F91" i="1"/>
  <c r="F478" i="1"/>
  <c r="F476" i="1"/>
  <c r="F475" i="1"/>
  <c r="D70" i="1"/>
  <c r="F70" i="1" s="1"/>
  <c r="D69" i="1"/>
  <c r="F69" i="1" s="1"/>
  <c r="F73" i="1"/>
  <c r="F72" i="1"/>
  <c r="F71" i="1"/>
  <c r="D149" i="1"/>
  <c r="F149" i="1" s="1"/>
  <c r="D148" i="1"/>
  <c r="F148" i="1" s="1"/>
  <c r="F152" i="1"/>
  <c r="F151" i="1"/>
  <c r="F150" i="1"/>
  <c r="D469" i="1"/>
  <c r="F469" i="1" s="1"/>
  <c r="D262" i="1"/>
  <c r="I262" i="1" s="1"/>
  <c r="D261" i="1"/>
  <c r="F261" i="1" s="1"/>
  <c r="D260" i="1"/>
  <c r="I260" i="1" s="1"/>
  <c r="F264" i="1"/>
  <c r="F263" i="1"/>
  <c r="D468" i="1"/>
  <c r="I468" i="1" s="1"/>
  <c r="A466" i="1"/>
  <c r="A467" i="1"/>
  <c r="A473" i="1"/>
  <c r="A474" i="1"/>
  <c r="F472" i="1"/>
  <c r="F471" i="1"/>
  <c r="F470" i="1"/>
  <c r="D410" i="1"/>
  <c r="F410" i="1" s="1"/>
  <c r="F414" i="1"/>
  <c r="F413" i="1"/>
  <c r="F412" i="1"/>
  <c r="F411" i="1"/>
  <c r="D356" i="1"/>
  <c r="I356" i="1" s="1"/>
  <c r="D355" i="1"/>
  <c r="F355" i="1" s="1"/>
  <c r="D354" i="1"/>
  <c r="F354" i="1" s="1"/>
  <c r="D209" i="1"/>
  <c r="I209" i="1" s="1"/>
  <c r="D208" i="1"/>
  <c r="F208" i="1" s="1"/>
  <c r="D207" i="1"/>
  <c r="F207" i="1" s="1"/>
  <c r="D259" i="1"/>
  <c r="F259" i="1" s="1"/>
  <c r="D258" i="1"/>
  <c r="F258" i="1" s="1"/>
  <c r="D182" i="1"/>
  <c r="I182" i="1" s="1"/>
  <c r="D181" i="1"/>
  <c r="F181" i="1" s="1"/>
  <c r="D180" i="1"/>
  <c r="F180" i="1" s="1"/>
  <c r="F199" i="1"/>
  <c r="F510" i="1"/>
  <c r="F465" i="1"/>
  <c r="F407" i="1"/>
  <c r="F377" i="1"/>
  <c r="F328" i="1"/>
  <c r="F351" i="1"/>
  <c r="F255" i="1"/>
  <c r="F145" i="1"/>
  <c r="F66" i="1"/>
  <c r="I15" i="1"/>
  <c r="F15" i="1"/>
  <c r="F509" i="1"/>
  <c r="F464" i="1"/>
  <c r="F406" i="1"/>
  <c r="F350" i="1"/>
  <c r="F327" i="1"/>
  <c r="F254" i="1"/>
  <c r="F198" i="1"/>
  <c r="F177" i="1"/>
  <c r="F144" i="1"/>
  <c r="A143" i="1"/>
  <c r="F65" i="1"/>
  <c r="I14" i="1"/>
  <c r="F14" i="1"/>
  <c r="F405" i="1"/>
  <c r="F404" i="1"/>
  <c r="F142" i="1"/>
  <c r="F141" i="1"/>
  <c r="F64" i="1"/>
  <c r="F63" i="1"/>
  <c r="F62" i="1"/>
  <c r="F61" i="1"/>
  <c r="F253" i="1"/>
  <c r="F252" i="1"/>
  <c r="F251" i="1"/>
  <c r="F250" i="1"/>
  <c r="F463" i="1"/>
  <c r="F462" i="1"/>
  <c r="I13" i="1"/>
  <c r="F13" i="1"/>
  <c r="F176" i="1"/>
  <c r="F508" i="1"/>
  <c r="F403" i="1"/>
  <c r="F249" i="1"/>
  <c r="F248" i="1"/>
  <c r="F247" i="1"/>
  <c r="F246" i="1"/>
  <c r="F349" i="1"/>
  <c r="A346" i="1"/>
  <c r="F326" i="1"/>
  <c r="F325" i="1"/>
  <c r="F324" i="1"/>
  <c r="F323" i="1"/>
  <c r="F322" i="1"/>
  <c r="F461" i="1"/>
  <c r="F60" i="1"/>
  <c r="I12" i="1"/>
  <c r="F12" i="1"/>
  <c r="F197" i="1"/>
  <c r="F196" i="1"/>
  <c r="F195" i="1"/>
  <c r="F175" i="1"/>
  <c r="F174" i="1"/>
  <c r="F173" i="1"/>
  <c r="F507" i="1"/>
  <c r="F140" i="1"/>
  <c r="F59" i="1"/>
  <c r="F623" i="1"/>
  <c r="F458" i="1"/>
  <c r="F400" i="1"/>
  <c r="F320" i="1"/>
  <c r="F243" i="1"/>
  <c r="F56" i="1"/>
  <c r="F457" i="1"/>
  <c r="F399" i="1"/>
  <c r="F319" i="1"/>
  <c r="F242" i="1"/>
  <c r="F55" i="1"/>
  <c r="F456" i="1"/>
  <c r="F398" i="1"/>
  <c r="F376" i="1"/>
  <c r="F318" i="1"/>
  <c r="F241" i="1"/>
  <c r="F54" i="1"/>
  <c r="F573" i="1"/>
  <c r="F138" i="1"/>
  <c r="F216" i="1"/>
  <c r="F29" i="1"/>
  <c r="F432" i="1"/>
  <c r="F431" i="1"/>
  <c r="F455" i="1"/>
  <c r="A446" i="1"/>
  <c r="A447" i="1"/>
  <c r="A459" i="1"/>
  <c r="A371" i="1"/>
  <c r="F609" i="1"/>
  <c r="F582" i="1"/>
  <c r="F449" i="1"/>
  <c r="F450" i="1"/>
  <c r="F451" i="1"/>
  <c r="F452" i="1"/>
  <c r="F453" i="1"/>
  <c r="F454" i="1"/>
  <c r="D448" i="1"/>
  <c r="F448" i="1" s="1"/>
  <c r="A36" i="1"/>
  <c r="F41" i="1"/>
  <c r="F39" i="1"/>
  <c r="D38" i="1"/>
  <c r="F38" i="1" s="1"/>
  <c r="F37" i="1"/>
  <c r="F123" i="1"/>
  <c r="F617" i="1"/>
  <c r="A615" i="1"/>
  <c r="F10" i="1"/>
  <c r="I10" i="1" s="1"/>
  <c r="F205" i="1"/>
  <c r="F204" i="1"/>
  <c r="F192" i="1"/>
  <c r="F191" i="1"/>
  <c r="F190" i="1"/>
  <c r="F170" i="1"/>
  <c r="F169" i="1"/>
  <c r="D504" i="1"/>
  <c r="F504" i="1" s="1"/>
  <c r="F503" i="1"/>
  <c r="F533" i="1"/>
  <c r="F532" i="1"/>
  <c r="F531" i="1"/>
  <c r="A528" i="1"/>
  <c r="F500" i="1"/>
  <c r="F499" i="1"/>
  <c r="F498" i="1"/>
  <c r="F567" i="1"/>
  <c r="F604" i="1"/>
  <c r="D118" i="1"/>
  <c r="I118" i="1" s="1"/>
  <c r="D231" i="1"/>
  <c r="F231" i="1" s="1"/>
  <c r="D311" i="1"/>
  <c r="I311" i="1" s="1"/>
  <c r="D389" i="1"/>
  <c r="I389" i="1" s="1"/>
  <c r="D443" i="1"/>
  <c r="I443" i="1" s="1"/>
  <c r="D569" i="1"/>
  <c r="I569" i="1" s="1"/>
  <c r="D34" i="1"/>
  <c r="I34" i="1" s="1"/>
  <c r="D33" i="1"/>
  <c r="I33" i="1" s="1"/>
  <c r="A563" i="1"/>
  <c r="A562" i="1"/>
  <c r="F561" i="1"/>
  <c r="F560" i="1"/>
  <c r="A559" i="1"/>
  <c r="A558" i="1"/>
  <c r="F557" i="1"/>
  <c r="F556" i="1"/>
  <c r="A555" i="1"/>
  <c r="A602" i="1"/>
  <c r="A603" i="1"/>
  <c r="D600" i="1"/>
  <c r="F600" i="1" s="1"/>
  <c r="D601" i="1"/>
  <c r="I601" i="1" s="1"/>
  <c r="A599" i="1"/>
  <c r="F491" i="1"/>
  <c r="F490" i="1"/>
  <c r="F495" i="1"/>
  <c r="F494" i="1"/>
  <c r="A493" i="1"/>
  <c r="A492" i="1"/>
  <c r="A489" i="1"/>
  <c r="D435" i="1"/>
  <c r="F435" i="1" s="1"/>
  <c r="F440" i="1"/>
  <c r="F439" i="1"/>
  <c r="A438" i="1"/>
  <c r="A437" i="1"/>
  <c r="D436" i="1"/>
  <c r="F436" i="1" s="1"/>
  <c r="A434" i="1"/>
  <c r="F382" i="1"/>
  <c r="F381" i="1"/>
  <c r="F386" i="1"/>
  <c r="F385" i="1"/>
  <c r="A384" i="1"/>
  <c r="A383" i="1"/>
  <c r="A380" i="1"/>
  <c r="F304" i="1"/>
  <c r="F303" i="1"/>
  <c r="F308" i="1"/>
  <c r="F307" i="1"/>
  <c r="A306" i="1"/>
  <c r="A305" i="1"/>
  <c r="A302" i="1"/>
  <c r="F228" i="1"/>
  <c r="F227" i="1"/>
  <c r="A226" i="1"/>
  <c r="A225" i="1"/>
  <c r="F224" i="1"/>
  <c r="F223" i="1"/>
  <c r="A222" i="1"/>
  <c r="F109" i="1"/>
  <c r="F110" i="1"/>
  <c r="F114" i="1"/>
  <c r="F113" i="1"/>
  <c r="A112" i="1"/>
  <c r="A111" i="1"/>
  <c r="A108" i="1"/>
  <c r="J8" i="1" l="1"/>
  <c r="J188" i="1"/>
  <c r="J214" i="1"/>
  <c r="J301" i="1"/>
  <c r="J372" i="1"/>
  <c r="J616" i="1"/>
  <c r="J347" i="1"/>
  <c r="J554" i="1"/>
  <c r="J580" i="1"/>
  <c r="F88" i="1"/>
  <c r="I70" i="1"/>
  <c r="I600" i="1"/>
  <c r="J598" i="1" s="1"/>
  <c r="I208" i="1"/>
  <c r="I259" i="1"/>
  <c r="I448" i="1"/>
  <c r="I148" i="1"/>
  <c r="J107" i="1" s="1"/>
  <c r="I231" i="1"/>
  <c r="J221" i="1" s="1"/>
  <c r="I261" i="1"/>
  <c r="I355" i="1"/>
  <c r="I410" i="1"/>
  <c r="J379" i="1" s="1"/>
  <c r="I38" i="1"/>
  <c r="I69" i="1"/>
  <c r="J26" i="1" s="1"/>
  <c r="J625" i="1" s="1"/>
  <c r="I149" i="1"/>
  <c r="I180" i="1"/>
  <c r="J167" i="1" s="1"/>
  <c r="I207" i="1"/>
  <c r="J202" i="1" s="1"/>
  <c r="I258" i="1"/>
  <c r="I435" i="1"/>
  <c r="I469" i="1"/>
  <c r="I181" i="1"/>
  <c r="I436" i="1"/>
  <c r="J429" i="1" s="1"/>
  <c r="I354" i="1"/>
  <c r="I504" i="1"/>
  <c r="J488" i="1" s="1"/>
  <c r="F24" i="1"/>
  <c r="A423" i="1"/>
  <c r="F262" i="1"/>
  <c r="F468" i="1"/>
  <c r="F260" i="1"/>
  <c r="F418" i="1"/>
  <c r="F477" i="1"/>
  <c r="F209" i="1"/>
  <c r="F356" i="1"/>
  <c r="F182" i="1"/>
  <c r="A42" i="1"/>
  <c r="A43" i="1" s="1"/>
  <c r="A10" i="1"/>
  <c r="F601" i="1"/>
  <c r="F34" i="1"/>
  <c r="F33" i="1"/>
  <c r="F30" i="1"/>
  <c r="F445" i="1"/>
  <c r="F391" i="1"/>
  <c r="F234" i="1"/>
  <c r="F120" i="1"/>
  <c r="F606" i="1"/>
  <c r="F605" i="1"/>
  <c r="A597" i="1"/>
  <c r="F390" i="1"/>
  <c r="F444" i="1"/>
  <c r="F119" i="1"/>
  <c r="F312" i="1"/>
  <c r="F233" i="1"/>
  <c r="F232" i="1"/>
  <c r="F443" i="1"/>
  <c r="F389" i="1"/>
  <c r="F311" i="1"/>
  <c r="F118" i="1"/>
  <c r="F569" i="1"/>
  <c r="F568" i="1"/>
  <c r="F117" i="1"/>
  <c r="F572" i="1"/>
  <c r="F571" i="1"/>
  <c r="F570" i="1"/>
  <c r="F566" i="1"/>
  <c r="F565" i="1"/>
  <c r="F564" i="1"/>
  <c r="I625" i="1" l="1"/>
  <c r="A12" i="1"/>
  <c r="A13" i="1" l="1"/>
  <c r="A14" i="1" l="1"/>
  <c r="A648" i="1"/>
  <c r="A647" i="1"/>
  <c r="A646" i="1"/>
  <c r="A645" i="1"/>
  <c r="A644" i="1"/>
  <c r="A643" i="1"/>
  <c r="A642" i="1"/>
  <c r="A641" i="1"/>
  <c r="A640" i="1"/>
  <c r="A639" i="1"/>
  <c r="A638" i="1"/>
  <c r="A637" i="1"/>
  <c r="A636" i="1"/>
  <c r="A635" i="1"/>
  <c r="A634" i="1"/>
  <c r="A633" i="1"/>
  <c r="A632" i="1"/>
  <c r="A631" i="1"/>
  <c r="A630" i="1"/>
  <c r="A629" i="1"/>
  <c r="A625" i="1"/>
  <c r="A553" i="1"/>
  <c r="F526" i="1"/>
  <c r="F525" i="1"/>
  <c r="A487" i="1"/>
  <c r="A428" i="1"/>
  <c r="A378" i="1"/>
  <c r="A300" i="1"/>
  <c r="A220" i="1"/>
  <c r="A15" i="1" l="1"/>
  <c r="A18" i="1" l="1"/>
  <c r="A19" i="1" s="1"/>
  <c r="A20" i="1" l="1"/>
  <c r="I629" i="1"/>
  <c r="J629" i="1"/>
  <c r="A21" i="1" l="1"/>
  <c r="A22" i="1" s="1"/>
  <c r="A23" i="1" l="1"/>
  <c r="A24" i="1" s="1"/>
  <c r="A29" i="1" s="1"/>
  <c r="A30" i="1" l="1"/>
  <c r="A33" i="1" s="1"/>
  <c r="A34" i="1" s="1"/>
  <c r="A37" i="1" l="1"/>
  <c r="A38" i="1" l="1"/>
  <c r="A39" i="1" l="1"/>
  <c r="A41" i="1" l="1"/>
  <c r="A44" i="1" l="1"/>
  <c r="A45" i="1" l="1"/>
  <c r="A46" i="1" l="1"/>
  <c r="A47" i="1" l="1"/>
  <c r="A48" i="1" l="1"/>
  <c r="A49" i="1" l="1"/>
  <c r="A50" i="1" l="1"/>
  <c r="A51" i="1" l="1"/>
  <c r="A52" i="1" l="1"/>
  <c r="A53" i="1" l="1"/>
  <c r="A54" i="1" l="1"/>
  <c r="A55" i="1" l="1"/>
  <c r="A56" i="1" l="1"/>
  <c r="A59" i="1" l="1"/>
  <c r="A60" i="1" l="1"/>
  <c r="A61" i="1" l="1"/>
  <c r="A62" i="1" l="1"/>
  <c r="A63" i="1" l="1"/>
  <c r="A64" i="1" l="1"/>
  <c r="A65" i="1" l="1"/>
  <c r="A66" i="1" l="1"/>
  <c r="A69" i="1" l="1"/>
  <c r="A70" i="1" l="1"/>
  <c r="A71" i="1" l="1"/>
  <c r="A72" i="1" l="1"/>
  <c r="A73" i="1" l="1"/>
  <c r="A76" i="1" l="1"/>
  <c r="A77" i="1" l="1"/>
  <c r="A78" i="1" l="1"/>
  <c r="A79" i="1" l="1"/>
  <c r="A80" i="1" l="1"/>
  <c r="A81" i="1" l="1"/>
  <c r="A91" i="1"/>
  <c r="A92" i="1" s="1"/>
  <c r="A93" i="1" s="1"/>
  <c r="A94" i="1" s="1"/>
  <c r="A95" i="1" s="1"/>
  <c r="A96" i="1" s="1"/>
  <c r="A97" i="1" s="1"/>
  <c r="A101" i="1" s="1"/>
  <c r="A102" i="1" s="1"/>
  <c r="A103" i="1" s="1"/>
  <c r="A104" i="1" s="1"/>
  <c r="A117" i="1" l="1"/>
  <c r="A109" i="1"/>
  <c r="A110" i="1" s="1"/>
  <c r="A113" i="1" s="1"/>
  <c r="A114" i="1" s="1"/>
  <c r="A118" i="1" l="1"/>
  <c r="A120" i="1" l="1"/>
  <c r="A123" i="1" l="1"/>
  <c r="A136" i="1" l="1"/>
  <c r="A138" i="1" l="1"/>
  <c r="A140" i="1" l="1"/>
  <c r="A141" i="1" l="1"/>
  <c r="A142" i="1" l="1"/>
  <c r="A144" i="1" l="1"/>
  <c r="A145" i="1" l="1"/>
  <c r="A148" i="1" l="1"/>
  <c r="A149" i="1" l="1"/>
  <c r="A150" i="1" s="1"/>
  <c r="A151" i="1" s="1"/>
  <c r="A152" i="1" s="1"/>
  <c r="A155" i="1" s="1"/>
  <c r="A156" i="1" s="1"/>
  <c r="A157" i="1" s="1"/>
  <c r="A158" i="1" s="1"/>
  <c r="A159" i="1" s="1"/>
  <c r="A160" i="1" s="1"/>
  <c r="A163" i="1" s="1"/>
  <c r="A164" i="1" s="1"/>
  <c r="A165" i="1" s="1"/>
  <c r="A169" i="1" s="1"/>
  <c r="A170" i="1" s="1"/>
  <c r="A173" i="1" s="1"/>
  <c r="A174" i="1" s="1"/>
  <c r="A175" i="1" l="1"/>
  <c r="A176" i="1" s="1"/>
  <c r="A177" i="1" s="1"/>
  <c r="A180" i="1" s="1"/>
  <c r="A181" i="1" s="1"/>
  <c r="A182" i="1" s="1"/>
  <c r="A185" i="1" s="1"/>
  <c r="A186" i="1" s="1"/>
  <c r="A190" i="1"/>
  <c r="A191" i="1" l="1"/>
  <c r="A192" i="1" s="1"/>
  <c r="A195" i="1" s="1"/>
  <c r="A196" i="1" s="1"/>
  <c r="A197" i="1" s="1"/>
  <c r="A198" i="1" s="1"/>
  <c r="A199" i="1" s="1"/>
  <c r="A204" i="1" s="1"/>
  <c r="A205" i="1" s="1"/>
  <c r="A207" i="1" s="1"/>
  <c r="A208" i="1" s="1"/>
  <c r="A209" i="1" s="1"/>
  <c r="A212" i="1" s="1"/>
  <c r="A216" i="1" s="1"/>
  <c r="A218" i="1" s="1"/>
  <c r="A219" i="1" s="1"/>
  <c r="A232" i="1" l="1"/>
  <c r="A231" i="1"/>
  <c r="A223" i="1"/>
  <c r="A233" i="1" l="1"/>
  <c r="A224" i="1"/>
  <c r="A227" i="1" l="1"/>
  <c r="A228" i="1" l="1"/>
  <c r="A234" i="1" l="1"/>
  <c r="A237" i="1" l="1"/>
  <c r="A238" i="1" s="1"/>
  <c r="A239" i="1" s="1"/>
  <c r="A240" i="1" s="1"/>
  <c r="A241" i="1" s="1"/>
  <c r="A242" i="1" s="1"/>
  <c r="A243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8" i="1" s="1"/>
  <c r="A259" i="1" s="1"/>
  <c r="A262" i="1" l="1"/>
  <c r="A260" i="1"/>
  <c r="A261" i="1" s="1"/>
  <c r="A275" i="1" l="1"/>
  <c r="A276" i="1" s="1"/>
  <c r="A277" i="1" s="1"/>
  <c r="A278" i="1" s="1"/>
  <c r="A279" i="1" s="1"/>
  <c r="A280" i="1" s="1"/>
  <c r="A283" i="1" s="1"/>
  <c r="A285" i="1" l="1"/>
  <c r="A284" i="1"/>
  <c r="A286" i="1" l="1"/>
  <c r="A289" i="1"/>
  <c r="A290" i="1" l="1"/>
  <c r="A287" i="1"/>
  <c r="A288" i="1" l="1"/>
  <c r="A294" i="1" s="1"/>
  <c r="A295" i="1" l="1"/>
  <c r="A296" i="1"/>
  <c r="A293" i="1"/>
  <c r="A297" i="1" l="1"/>
  <c r="A298" i="1"/>
  <c r="A299" i="1" s="1"/>
  <c r="A311" i="1" l="1"/>
  <c r="A303" i="1"/>
  <c r="A304" i="1" l="1"/>
  <c r="A316" i="1" l="1"/>
  <c r="A307" i="1"/>
  <c r="A315" i="1"/>
  <c r="A308" i="1" l="1"/>
  <c r="A317" i="1"/>
  <c r="A318" i="1" l="1"/>
  <c r="A320" i="1"/>
  <c r="A319" i="1"/>
  <c r="A322" i="1" l="1"/>
  <c r="A323" i="1" l="1"/>
  <c r="A324" i="1" l="1"/>
  <c r="A325" i="1" l="1"/>
  <c r="A326" i="1" l="1"/>
  <c r="A327" i="1" l="1"/>
  <c r="A328" i="1" l="1"/>
  <c r="A345" i="1" l="1"/>
  <c r="A349" i="1" l="1"/>
  <c r="A350" i="1" l="1"/>
  <c r="A351" i="1" l="1"/>
  <c r="A354" i="1" l="1"/>
  <c r="A355" i="1" l="1"/>
  <c r="A356" i="1" l="1"/>
  <c r="A367" i="1" l="1"/>
  <c r="A368" i="1" l="1"/>
  <c r="A369" i="1" l="1"/>
  <c r="A370" i="1" l="1"/>
  <c r="A373" i="1" l="1"/>
  <c r="A374" i="1" l="1"/>
  <c r="A375" i="1" l="1"/>
  <c r="A376" i="1" l="1"/>
  <c r="A377" i="1" l="1"/>
  <c r="A381" i="1" l="1"/>
  <c r="A389" i="1"/>
  <c r="A382" i="1" l="1"/>
  <c r="A385" i="1" l="1"/>
  <c r="A386" i="1" l="1"/>
  <c r="A390" i="1" l="1"/>
  <c r="A391" i="1" l="1"/>
  <c r="A394" i="1" l="1"/>
  <c r="A395" i="1" l="1"/>
  <c r="A396" i="1" l="1"/>
  <c r="A397" i="1" l="1"/>
  <c r="A398" i="1" s="1"/>
  <c r="A399" i="1" s="1"/>
  <c r="A400" i="1" s="1"/>
  <c r="A403" i="1" s="1"/>
  <c r="A404" i="1" s="1"/>
  <c r="A405" i="1" s="1"/>
  <c r="A406" i="1" s="1"/>
  <c r="A407" i="1" s="1"/>
  <c r="A410" i="1" s="1"/>
  <c r="A411" i="1" s="1"/>
  <c r="A412" i="1" s="1"/>
  <c r="A413" i="1" s="1"/>
  <c r="A414" i="1" s="1"/>
  <c r="A416" i="1" s="1"/>
  <c r="A417" i="1" s="1"/>
  <c r="A418" i="1" s="1"/>
  <c r="A419" i="1" s="1"/>
  <c r="A420" i="1" s="1"/>
  <c r="A421" i="1" s="1"/>
  <c r="A424" i="1" s="1"/>
  <c r="A425" i="1" s="1"/>
  <c r="A426" i="1" s="1"/>
  <c r="A427" i="1" l="1"/>
  <c r="A443" i="1" s="1"/>
  <c r="A431" i="1"/>
  <c r="A432" i="1" s="1"/>
  <c r="A435" i="1" s="1"/>
  <c r="A436" i="1" s="1"/>
  <c r="A439" i="1" s="1"/>
  <c r="A440" i="1" s="1"/>
  <c r="A444" i="1" l="1"/>
  <c r="A445" i="1" s="1"/>
  <c r="A448" i="1" s="1"/>
  <c r="A503" i="1" l="1"/>
  <c r="A449" i="1"/>
  <c r="A450" i="1" s="1"/>
  <c r="A451" i="1" s="1"/>
  <c r="A452" i="1" s="1"/>
  <c r="A453" i="1" s="1"/>
  <c r="A454" i="1" s="1"/>
  <c r="A455" i="1" s="1"/>
  <c r="A456" i="1" s="1"/>
  <c r="A457" i="1" s="1"/>
  <c r="A458" i="1" s="1"/>
  <c r="A461" i="1" s="1"/>
  <c r="A462" i="1" s="1"/>
  <c r="A463" i="1" s="1"/>
  <c r="A464" i="1" s="1"/>
  <c r="A465" i="1" s="1"/>
  <c r="A468" i="1" s="1"/>
  <c r="A469" i="1" s="1"/>
  <c r="A470" i="1" s="1"/>
  <c r="A471" i="1" s="1"/>
  <c r="A472" i="1" s="1"/>
  <c r="A475" i="1" s="1"/>
  <c r="A476" i="1" s="1"/>
  <c r="A477" i="1" s="1"/>
  <c r="A478" i="1" s="1"/>
  <c r="A479" i="1" s="1"/>
  <c r="A480" i="1" s="1"/>
  <c r="A483" i="1" s="1"/>
  <c r="A484" i="1" s="1"/>
  <c r="A485" i="1" s="1"/>
  <c r="A486" i="1" s="1"/>
  <c r="A490" i="1" s="1"/>
  <c r="A491" i="1" s="1"/>
  <c r="A494" i="1" s="1"/>
  <c r="A495" i="1" s="1"/>
  <c r="A498" i="1" s="1"/>
  <c r="A499" i="1" s="1"/>
  <c r="A500" i="1" s="1"/>
  <c r="A504" i="1" l="1"/>
  <c r="A507" i="1" s="1"/>
  <c r="A508" i="1" s="1"/>
  <c r="A509" i="1" s="1"/>
  <c r="A510" i="1" s="1"/>
  <c r="A513" i="1" s="1"/>
  <c r="A514" i="1" s="1"/>
  <c r="A515" i="1" s="1"/>
  <c r="A516" i="1" s="1"/>
  <c r="A517" i="1" s="1"/>
  <c r="A520" i="1" s="1"/>
  <c r="A521" i="1" s="1"/>
  <c r="A524" i="1" s="1"/>
  <c r="A525" i="1" s="1"/>
  <c r="A526" i="1" s="1"/>
  <c r="A527" i="1" s="1"/>
  <c r="A531" i="1" s="1"/>
  <c r="A532" i="1" s="1"/>
  <c r="A533" i="1" s="1"/>
  <c r="A536" i="1" s="1"/>
  <c r="A537" i="1" s="1"/>
  <c r="A538" i="1" s="1"/>
  <c r="A539" i="1" s="1"/>
  <c r="A540" i="1" s="1"/>
  <c r="A543" i="1" s="1"/>
  <c r="A546" i="1" s="1"/>
  <c r="A547" i="1" s="1"/>
  <c r="A548" i="1" s="1"/>
  <c r="A551" i="1" s="1"/>
  <c r="A552" i="1" s="1"/>
  <c r="A564" i="1" l="1"/>
  <c r="A556" i="1"/>
  <c r="A557" i="1" s="1"/>
  <c r="A560" i="1" s="1"/>
  <c r="A561" i="1" s="1"/>
  <c r="A565" i="1" s="1"/>
  <c r="A566" i="1" s="1"/>
  <c r="A567" i="1" l="1"/>
  <c r="A568" i="1"/>
  <c r="A569" i="1" s="1"/>
  <c r="A570" i="1" s="1"/>
  <c r="A571" i="1" s="1"/>
  <c r="A572" i="1" s="1"/>
  <c r="A573" i="1" s="1"/>
  <c r="A576" i="1" s="1"/>
  <c r="A577" i="1" s="1"/>
  <c r="A578" i="1" s="1"/>
  <c r="A582" i="1" s="1"/>
  <c r="A584" i="1" l="1"/>
  <c r="A586" i="1" s="1"/>
  <c r="A588" i="1" s="1"/>
  <c r="A585" i="1"/>
  <c r="A587" i="1" s="1"/>
  <c r="A589" i="1" s="1"/>
  <c r="A592" i="1" s="1"/>
  <c r="A593" i="1" s="1"/>
  <c r="A594" i="1" s="1"/>
  <c r="A595" i="1" s="1"/>
  <c r="A596" i="1" s="1"/>
  <c r="A600" i="1" s="1"/>
  <c r="A601" i="1" s="1"/>
  <c r="A604" i="1" s="1"/>
  <c r="A605" i="1" s="1"/>
  <c r="A606" i="1" s="1"/>
  <c r="A609" i="1" s="1"/>
  <c r="A612" i="1" s="1"/>
  <c r="A613" i="1" s="1"/>
  <c r="A614" i="1" s="1"/>
  <c r="A617" i="1" s="1"/>
  <c r="A618" i="1" s="1"/>
  <c r="A619" i="1" s="1"/>
  <c r="A620" i="1" s="1"/>
  <c r="A623" i="1" s="1"/>
</calcChain>
</file>

<file path=xl/sharedStrings.xml><?xml version="1.0" encoding="utf-8"?>
<sst xmlns="http://schemas.openxmlformats.org/spreadsheetml/2006/main" count="1356" uniqueCount="242">
  <si>
    <t>MATERIAL TAKEOFF AND COST ESTIMATE</t>
  </si>
  <si>
    <t>Job Name</t>
  </si>
  <si>
    <t>Location</t>
  </si>
  <si>
    <t>Contact</t>
  </si>
  <si>
    <t>Email</t>
  </si>
  <si>
    <t>Sr #</t>
  </si>
  <si>
    <t>DRAWING REF.</t>
  </si>
  <si>
    <t>DESCRIPTION</t>
  </si>
  <si>
    <t>QUANTITY</t>
  </si>
  <si>
    <t>WASTAGE</t>
  </si>
  <si>
    <t>TOTAL QTY</t>
  </si>
  <si>
    <t>UOM</t>
  </si>
  <si>
    <t>COST/UNIT</t>
  </si>
  <si>
    <t>TOTAL ITEM COST</t>
  </si>
  <si>
    <t>TRADE COST</t>
  </si>
  <si>
    <t>SF</t>
  </si>
  <si>
    <t>LF</t>
  </si>
  <si>
    <t>EA</t>
  </si>
  <si>
    <t>CY</t>
  </si>
  <si>
    <t>Toilet Accessories</t>
  </si>
  <si>
    <t>Sub Total</t>
  </si>
  <si>
    <t>Net Total</t>
  </si>
  <si>
    <t>Trex Deck</t>
  </si>
  <si>
    <t>A-2-1</t>
  </si>
  <si>
    <t xml:space="preserve">42" High Trex Deck Glass Rail </t>
  </si>
  <si>
    <t xml:space="preserve">Trex Decking </t>
  </si>
  <si>
    <t>A-8</t>
  </si>
  <si>
    <t>18"x18" Concrete Pad (12 EA)</t>
  </si>
  <si>
    <t>A-9</t>
  </si>
  <si>
    <t>4"x8" Wood Beam</t>
  </si>
  <si>
    <t>2"x6" Floor Joists @ 16" O.C (540SF)</t>
  </si>
  <si>
    <t>5/8" Plywood Sub Floor</t>
  </si>
  <si>
    <t>24"x24"x18" Concrete Footing with 6x6 BRSE (4EA)</t>
  </si>
  <si>
    <t>Matsre Bedroom</t>
  </si>
  <si>
    <t>32 1/4"x16"x24" Footing (2EA)</t>
  </si>
  <si>
    <t>32 1/4"x16"x24" Footing (1EA)</t>
  </si>
  <si>
    <t>5" Concrete Slab Reinforced with #4@16" O.C (540 SF)</t>
  </si>
  <si>
    <t>5" Concrete Slab Reinforced with #4@16" O.C (292 SF)</t>
  </si>
  <si>
    <t>5" Concrete Slab Reinforced with #4@16" O.C (120 SF)</t>
  </si>
  <si>
    <t>Master Bath</t>
  </si>
  <si>
    <t>5" Concrete Slab Reinforced with #4@16" O.C (159 SF)</t>
  </si>
  <si>
    <t>5" Concrete Slab Reinforced with #4@16" O.C (56 SF)</t>
  </si>
  <si>
    <t>OFFICE</t>
  </si>
  <si>
    <t>Family</t>
  </si>
  <si>
    <t>1'-4" Wide x 2'-0" Deep Concrete Footing Reinforced with #4@16" O.C</t>
  </si>
  <si>
    <t>1'-3" Wide x 2'-0" Deep Concrete Footing Reinforced with #4@16" O.C</t>
  </si>
  <si>
    <t>Bathroom#1</t>
  </si>
  <si>
    <t>PORCH</t>
  </si>
  <si>
    <t>2'-0" Wide x 2'-0" Deep Concrete Footing Reinforced with #5@12" O.C</t>
  </si>
  <si>
    <t>3'-0" Wide x 2'-0" Deep Concrete Footing Reinforced with #5@12" O.C</t>
  </si>
  <si>
    <t>4'-0" Wide x 2'-0" Deep Concrete Footing Reinforced with #5@12" O.C</t>
  </si>
  <si>
    <t xml:space="preserve">Cutting For Basement and Foundation </t>
  </si>
  <si>
    <t>Dispose</t>
  </si>
  <si>
    <t>Compaction</t>
  </si>
  <si>
    <t>12" Compaction For Slab</t>
  </si>
  <si>
    <t>Under Slab Insulation/Waterproofing</t>
  </si>
  <si>
    <t>Excavation</t>
  </si>
  <si>
    <t>Concrete</t>
  </si>
  <si>
    <t>1'-0" WIDTH 4'- 6" High CONCRETE Wall Reinforced with #4 @ 32" O.C</t>
  </si>
  <si>
    <t>Site Work</t>
  </si>
  <si>
    <t>5" Concrete Slab Reinforced with #4@16" O.C (20)</t>
  </si>
  <si>
    <t>5" Concrete Slab Reinforced with #4@16" O.C (348.5 SF)</t>
  </si>
  <si>
    <t>5" Concrete Slab Reinforced with #4@16" O.C (129 SF)</t>
  </si>
  <si>
    <t>4"x4" Posts</t>
  </si>
  <si>
    <t>Demolition</t>
  </si>
  <si>
    <t>A-2</t>
  </si>
  <si>
    <t xml:space="preserve">Existing Countertop To Be Removed </t>
  </si>
  <si>
    <t xml:space="preserve">Existing Lavatory To Be Removed </t>
  </si>
  <si>
    <t xml:space="preserve">Existing Water Closet To Be Removed </t>
  </si>
  <si>
    <t>Bathroom#2</t>
  </si>
  <si>
    <t xml:space="preserve">Existing Closets Millwork To Be Removed </t>
  </si>
  <si>
    <t xml:space="preserve">Wall To Be Removed </t>
  </si>
  <si>
    <t>BEDROOM#2</t>
  </si>
  <si>
    <t>MASTER CLOSET</t>
  </si>
  <si>
    <t>BEDROOM#3</t>
  </si>
  <si>
    <t>BEDROOM#4</t>
  </si>
  <si>
    <t>ENTRY</t>
  </si>
  <si>
    <t xml:space="preserve">Existing Linen Millwork To Be Removed </t>
  </si>
  <si>
    <t>Siding</t>
  </si>
  <si>
    <t>Stone Veneer</t>
  </si>
  <si>
    <t>Millwork</t>
  </si>
  <si>
    <t>Metal</t>
  </si>
  <si>
    <t>Clothes Rod</t>
  </si>
  <si>
    <t>Framing</t>
  </si>
  <si>
    <t>2"x10" Ceiling Joists @ 16" O.C</t>
  </si>
  <si>
    <t>Blocking</t>
  </si>
  <si>
    <t>Valley</t>
  </si>
  <si>
    <t>Hip</t>
  </si>
  <si>
    <t>2"x8" Ceiling Joists @ 16" O.C</t>
  </si>
  <si>
    <t>Covered Patio</t>
  </si>
  <si>
    <t>A-10</t>
  </si>
  <si>
    <t xml:space="preserve">2"x8" Rafter @ 16" O.C </t>
  </si>
  <si>
    <t>Attic</t>
  </si>
  <si>
    <t>Ceiling Joists @ 16" O.C</t>
  </si>
  <si>
    <t>6"x12" Beam</t>
  </si>
  <si>
    <t xml:space="preserve">Existing Fire Place to Be Removed </t>
  </si>
  <si>
    <t xml:space="preserve">Exterior Wall To Be Removed </t>
  </si>
  <si>
    <t xml:space="preserve">Office, 2"x8" Rafter @ 16" O.C </t>
  </si>
  <si>
    <t xml:space="preserve">Office, 6"x6" Header </t>
  </si>
  <si>
    <t xml:space="preserve">2"x10" Beam </t>
  </si>
  <si>
    <t xml:space="preserve">2"x8" RR </t>
  </si>
  <si>
    <t xml:space="preserve">5 1/4"x11/4" PSL Beam </t>
  </si>
  <si>
    <t xml:space="preserve">6x6 Posts </t>
  </si>
  <si>
    <t xml:space="preserve">6x8 Header </t>
  </si>
  <si>
    <t xml:space="preserve">CP, 2"x8" Rafter @ 16" O.C </t>
  </si>
  <si>
    <t>1/2" Roof Sheathing</t>
  </si>
  <si>
    <t>Closet</t>
  </si>
  <si>
    <t>12"x36" Floating Bench</t>
  </si>
  <si>
    <t xml:space="preserve">1'-0" Deep x 10'-0" High Closet </t>
  </si>
  <si>
    <t>Floor Insulation</t>
  </si>
  <si>
    <t>Ceiling Insulation</t>
  </si>
  <si>
    <t>Ceiling Iinsulation</t>
  </si>
  <si>
    <t>Roof Insulation</t>
  </si>
  <si>
    <t>Concrete Floor Tile</t>
  </si>
  <si>
    <t>Gutter &amp; Downspouts</t>
  </si>
  <si>
    <t>Install Metal Gutters Along New Roofs with Piping To Water Storage Reservoir</t>
  </si>
  <si>
    <t>Laundry</t>
  </si>
  <si>
    <t>Door/Windows</t>
  </si>
  <si>
    <t>Dooor/Windows</t>
  </si>
  <si>
    <t xml:space="preserve">72" x96" Double Panel Door </t>
  </si>
  <si>
    <t xml:space="preserve">105"x24" Transom Window </t>
  </si>
  <si>
    <t xml:space="preserve">72" x80" Horizontal Slider Door </t>
  </si>
  <si>
    <t xml:space="preserve">60"x80" Door </t>
  </si>
  <si>
    <t xml:space="preserve">36"x24" Transom Window  </t>
  </si>
  <si>
    <t xml:space="preserve">36"x60" Horizontal Slider Window  </t>
  </si>
  <si>
    <t xml:space="preserve">96"x24" Transom Window  </t>
  </si>
  <si>
    <t xml:space="preserve">96"x60" Picture Window  </t>
  </si>
  <si>
    <t xml:space="preserve">32"x80" Door </t>
  </si>
  <si>
    <t xml:space="preserve">48"x24" Transom Window  </t>
  </si>
  <si>
    <t xml:space="preserve">96"x90" Door </t>
  </si>
  <si>
    <t xml:space="preserve">48"x12" Transom Window </t>
  </si>
  <si>
    <t xml:space="preserve">30"x80" Door </t>
  </si>
  <si>
    <t xml:space="preserve">24"x80" Door </t>
  </si>
  <si>
    <t xml:space="preserve">36"x80" Door </t>
  </si>
  <si>
    <t xml:space="preserve">32"x72" Tempered Glass Door </t>
  </si>
  <si>
    <t xml:space="preserve">36"x48" Horizontal Slider Window  </t>
  </si>
  <si>
    <t xml:space="preserve">48"x24"  Transom Window  </t>
  </si>
  <si>
    <t xml:space="preserve">48"x60"  Slider Window  </t>
  </si>
  <si>
    <t xml:space="preserve">48"x96"  Picture Window  </t>
  </si>
  <si>
    <t xml:space="preserve">48"x80" Door </t>
  </si>
  <si>
    <t xml:space="preserve">72"x24" Transom Window  </t>
  </si>
  <si>
    <t xml:space="preserve">72"x60"  Slider Window  </t>
  </si>
  <si>
    <t xml:space="preserve">192"x92" OXXO Door </t>
  </si>
  <si>
    <t xml:space="preserve">36"x48" Horizontal Slider Window </t>
  </si>
  <si>
    <t>Door Hardware Set</t>
  </si>
  <si>
    <t>Door Door Hardware Set</t>
  </si>
  <si>
    <t>12"x24" Vent</t>
  </si>
  <si>
    <t>Drywalls</t>
  </si>
  <si>
    <t>2"x6" Wood Studs @ 16" O.C (13SF)</t>
  </si>
  <si>
    <t>2"x6" Top&amp; Bottom Track</t>
  </si>
  <si>
    <t>1/2" Gypsum Wall Board</t>
  </si>
  <si>
    <t>2"x4" Wood Studs @ 16" O.C (336SF)</t>
  </si>
  <si>
    <t>2"x4" Top&amp; Bottom Track</t>
  </si>
  <si>
    <t>2"x4" Wood Studs @ 16" O.C (155SF)</t>
  </si>
  <si>
    <t>2"x4" Wood Studs @ 16" O.C (71SF)</t>
  </si>
  <si>
    <t>Drywall</t>
  </si>
  <si>
    <t>3/4" Exterior Grade Plywood Sheathing</t>
  </si>
  <si>
    <t>Batt Insulation</t>
  </si>
  <si>
    <t>2"x6" Wood Studs @ 16" O.C (96 SF)</t>
  </si>
  <si>
    <t>A-2-3</t>
  </si>
  <si>
    <t>A-2-4</t>
  </si>
  <si>
    <t>2"x6" Wood Studs @ 16" O.C (528 SF)</t>
  </si>
  <si>
    <t>2"x6" Wood Studs @ 16" O.C (168F)</t>
  </si>
  <si>
    <t>2"x6" Wood Studs @ 16" O.C (264SF)</t>
  </si>
  <si>
    <t>2"x6" Wood Studs @ 16" O.C (384SF)</t>
  </si>
  <si>
    <t>Finishes</t>
  </si>
  <si>
    <t>Clean and Apply new Paint on Kitchen Cabinets</t>
  </si>
  <si>
    <t>LS</t>
  </si>
  <si>
    <t>Ceiling Paint</t>
  </si>
  <si>
    <t>Taping</t>
  </si>
  <si>
    <t xml:space="preserve">Pre Engineered Wood Flooring </t>
  </si>
  <si>
    <t>1/2" Gypsum Board Ceiling</t>
  </si>
  <si>
    <t>Paint on Walls</t>
  </si>
  <si>
    <t xml:space="preserve">6" Wood Base </t>
  </si>
  <si>
    <t xml:space="preserve">Porcelain Tile Flooring </t>
  </si>
  <si>
    <t xml:space="preserve"> Paint on Walls</t>
  </si>
  <si>
    <t>6" Wood Base</t>
  </si>
  <si>
    <t xml:space="preserve">4" Tile Base </t>
  </si>
  <si>
    <t>A-3</t>
  </si>
  <si>
    <t>Stucco Wall</t>
  </si>
  <si>
    <t>Soffits</t>
  </si>
  <si>
    <t>Fascia</t>
  </si>
  <si>
    <t>Dishwasher</t>
  </si>
  <si>
    <t>Grab Bars</t>
  </si>
  <si>
    <t>Mirrors</t>
  </si>
  <si>
    <t>Soap Dispenser</t>
  </si>
  <si>
    <t>Towel Rod</t>
  </si>
  <si>
    <t>Tissue Roll</t>
  </si>
  <si>
    <t>Faucet</t>
  </si>
  <si>
    <t>4" Dia Sewer Line</t>
  </si>
  <si>
    <t>Plumbing</t>
  </si>
  <si>
    <t>3/4" Copper Line</t>
  </si>
  <si>
    <t>252 Gallon Rainwater Storage Tanks Under the Deck Near Master Bedroom</t>
  </si>
  <si>
    <t>252 Gallon Rainwater Storage Tanks Outside Notch/Corner Between Master Closet And Master Bedroom</t>
  </si>
  <si>
    <t>Pipes for Master Bath</t>
  </si>
  <si>
    <t>Hot and Cold Water Plumbing For Laundry</t>
  </si>
  <si>
    <t>gas Pipe Line</t>
  </si>
  <si>
    <t xml:space="preserve">Lavatory </t>
  </si>
  <si>
    <t xml:space="preserve">Shower </t>
  </si>
  <si>
    <t xml:space="preserve">Tub </t>
  </si>
  <si>
    <t xml:space="preserve">Water Closet </t>
  </si>
  <si>
    <t xml:space="preserve">Double Bowl Underrmount Sink </t>
  </si>
  <si>
    <t>Electrical Fixtures</t>
  </si>
  <si>
    <t>Electrical Fixture</t>
  </si>
  <si>
    <t xml:space="preserve">2"x4" Beam </t>
  </si>
  <si>
    <t xml:space="preserve"> 6"x6" Header </t>
  </si>
  <si>
    <t xml:space="preserve">6"x8" Header </t>
  </si>
  <si>
    <t>Bathroom#4</t>
  </si>
  <si>
    <t xml:space="preserve"> 2"x8" Rafter @ 16" O.C </t>
  </si>
  <si>
    <t xml:space="preserve">6"x6" Header </t>
  </si>
  <si>
    <t>LOBY</t>
  </si>
  <si>
    <t>Kitchen &amp; Dinning</t>
  </si>
  <si>
    <t>LIVING ROOM</t>
  </si>
  <si>
    <t>Elextrical Fixture</t>
  </si>
  <si>
    <t xml:space="preserve">110V Duplex Receptacle </t>
  </si>
  <si>
    <t>Ceiling Mounted High Efficiency Light Fixture</t>
  </si>
  <si>
    <t xml:space="preserve">Ceiling Recessed High Efficiency Light Fixtures </t>
  </si>
  <si>
    <t>Hardwire Smoke detector</t>
  </si>
  <si>
    <t>Switch</t>
  </si>
  <si>
    <t xml:space="preserve">Ceiling recessed High Efficiency Light Fixture </t>
  </si>
  <si>
    <t xml:space="preserve">Carbon Monoxide Detector </t>
  </si>
  <si>
    <t xml:space="preserve">Ceiling Recessed High Efficiency Light Fixture </t>
  </si>
  <si>
    <t>3 Way Switch</t>
  </si>
  <si>
    <t xml:space="preserve">pull Switchlight in closet </t>
  </si>
  <si>
    <t xml:space="preserve">Ceiling recessed High Efficiency </t>
  </si>
  <si>
    <t xml:space="preserve">Fan/Lamp/Heat Lamp Combination Fixtures </t>
  </si>
  <si>
    <t>Wall Lamp-High Efficiency Light Fixture-High Efficiency Light Fixture</t>
  </si>
  <si>
    <t xml:space="preserve">Water Proof Ground Fault Circuit Interrupter Duplex 110V Duplex Receptacle </t>
  </si>
  <si>
    <t xml:space="preserve">Carbonmonoxide Alarm </t>
  </si>
  <si>
    <t xml:space="preserve">Celing Recessed Light </t>
  </si>
  <si>
    <t>Ceiling Recessed High Efficiency Light Fixture</t>
  </si>
  <si>
    <t xml:space="preserve">Fan </t>
  </si>
  <si>
    <t xml:space="preserve">Flood light </t>
  </si>
  <si>
    <t>Hardwire Smoke Detector</t>
  </si>
  <si>
    <t>Carnbon Monoxide Detector</t>
  </si>
  <si>
    <t>2"x6" Beam</t>
  </si>
  <si>
    <t>Allowance For Wires</t>
  </si>
  <si>
    <t>Room Addition</t>
  </si>
  <si>
    <t>873 WICK LN, GLENDORA, CA 91741</t>
  </si>
  <si>
    <t>Over Head &amp; Profit</t>
  </si>
  <si>
    <t>Insurance</t>
  </si>
  <si>
    <t>Contingency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</si>
</sst>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&quot;$&quot;#,##0.00"/>
    <numFmt numFmtId="165" formatCode="_(&quot;$&quot;* #,##0.0_);_(&quot;$&quot;* \(#,##0.0\);_(&quot;$&quot;* &quot;-&quot;??_);_(@_)"/>
    <numFmt numFmtId="166" formatCode="&quot;$&quot;#,##0"/>
    <numFmt numFmtId="167" formatCode="_(* #,##0.0_);_(* \(#,##0.0\);_(* &quot;-&quot;_);_(@_)"/>
    <numFmt numFmtId="168" formatCode="_(* #,##0.00_);_(* \(#,##0.00\);_(* &quot;-&quot;_);_(@_)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sz val="12"/>
      <name val="Arial"/>
      <family val="2"/>
    </font>
    <font>
      <b/>
      <sz val="12"/>
      <color theme="0" tint="-0.499984740745262"/>
      <name val="Calibri"/>
      <family val="2"/>
      <scheme val="minor"/>
    </font>
    <font>
      <sz val="11"/>
      <color theme="1"/>
      <name val="Calibri"/>
      <family val="2"/>
    </font>
    <font>
      <b/>
      <sz val="14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theme="1"/>
      </bottom>
      <diagonal/>
    </border>
    <border>
      <left/>
      <right/>
      <top style="medium">
        <color indexed="64"/>
      </top>
      <bottom style="medium">
        <color theme="1"/>
      </bottom>
      <diagonal/>
    </border>
    <border>
      <left/>
      <right style="medium">
        <color indexed="64"/>
      </right>
      <top style="medium">
        <color indexed="64"/>
      </top>
      <bottom style="medium">
        <color theme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theme="1"/>
      </bottom>
      <diagonal/>
    </border>
    <border>
      <left style="medium">
        <color indexed="64"/>
      </left>
      <right/>
      <top style="medium">
        <color theme="1"/>
      </top>
      <bottom style="medium">
        <color indexed="64"/>
      </bottom>
      <diagonal/>
    </border>
    <border>
      <left/>
      <right/>
      <top style="medium">
        <color theme="1"/>
      </top>
      <bottom style="medium">
        <color indexed="64"/>
      </bottom>
      <diagonal/>
    </border>
    <border>
      <left/>
      <right style="medium">
        <color indexed="64"/>
      </right>
      <top style="medium">
        <color theme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96">
    <xf numFmtId="0" fontId="0" fillId="0" borderId="0" xfId="0"/>
    <xf numFmtId="0" fontId="0" fillId="2" borderId="0" xfId="0" applyFill="1" applyBorder="1" applyAlignment="1">
      <alignment horizontal="right" vertical="center"/>
    </xf>
    <xf numFmtId="0" fontId="0" fillId="2" borderId="4" xfId="0" applyFill="1" applyBorder="1"/>
    <xf numFmtId="0" fontId="1" fillId="2" borderId="0" xfId="0" applyFont="1" applyFill="1" applyBorder="1" applyAlignment="1">
      <alignment horizontal="left" vertical="center"/>
    </xf>
    <xf numFmtId="0" fontId="0" fillId="2" borderId="5" xfId="0" applyFill="1" applyBorder="1" applyAlignment="1">
      <alignment horizontal="right" vertical="center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 vertical="center"/>
    </xf>
    <xf numFmtId="164" fontId="3" fillId="0" borderId="5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41" fontId="5" fillId="0" borderId="0" xfId="0" applyNumberFormat="1" applyFont="1" applyFill="1" applyBorder="1" applyAlignment="1">
      <alignment horizontal="right" vertical="center"/>
    </xf>
    <xf numFmtId="9" fontId="0" fillId="0" borderId="0" xfId="0" applyNumberFormat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165" fontId="5" fillId="0" borderId="0" xfId="0" applyNumberFormat="1" applyFont="1" applyBorder="1" applyAlignment="1">
      <alignment horizontal="right" vertical="center"/>
    </xf>
    <xf numFmtId="0" fontId="0" fillId="0" borderId="6" xfId="0" applyBorder="1" applyAlignment="1">
      <alignment horizontal="center" vertical="center" wrapText="1"/>
    </xf>
    <xf numFmtId="41" fontId="5" fillId="0" borderId="6" xfId="0" applyNumberFormat="1" applyFont="1" applyFill="1" applyBorder="1" applyAlignment="1">
      <alignment horizontal="right" vertical="center"/>
    </xf>
    <xf numFmtId="9" fontId="0" fillId="0" borderId="6" xfId="0" applyNumberFormat="1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5" fillId="0" borderId="6" xfId="0" applyFont="1" applyFill="1" applyBorder="1" applyAlignment="1">
      <alignment horizontal="right" vertical="center"/>
    </xf>
    <xf numFmtId="164" fontId="0" fillId="0" borderId="6" xfId="0" applyNumberFormat="1" applyBorder="1" applyAlignment="1">
      <alignment horizontal="right" vertical="center"/>
    </xf>
    <xf numFmtId="0" fontId="0" fillId="0" borderId="6" xfId="0" applyBorder="1"/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/>
    </xf>
    <xf numFmtId="164" fontId="0" fillId="0" borderId="0" xfId="0" applyNumberFormat="1" applyAlignment="1">
      <alignment horizontal="right" vertical="center"/>
    </xf>
    <xf numFmtId="0" fontId="0" fillId="0" borderId="0" xfId="0" applyBorder="1" applyAlignment="1">
      <alignment horizontal="center" vertical="center" wrapText="1"/>
    </xf>
    <xf numFmtId="9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164" fontId="0" fillId="0" borderId="0" xfId="0" applyNumberFormat="1" applyBorder="1" applyAlignment="1">
      <alignment horizontal="right" vertical="center"/>
    </xf>
    <xf numFmtId="0" fontId="0" fillId="0" borderId="0" xfId="0" applyBorder="1"/>
    <xf numFmtId="9" fontId="7" fillId="3" borderId="7" xfId="1" applyNumberFormat="1" applyFont="1" applyFill="1" applyBorder="1" applyAlignment="1">
      <alignment horizontal="left" vertical="top"/>
    </xf>
    <xf numFmtId="9" fontId="7" fillId="3" borderId="8" xfId="1" applyNumberFormat="1" applyFont="1" applyFill="1" applyBorder="1" applyAlignment="1">
      <alignment horizontal="left" vertical="top"/>
    </xf>
    <xf numFmtId="42" fontId="4" fillId="3" borderId="9" xfId="1" applyNumberFormat="1" applyFont="1" applyFill="1" applyBorder="1" applyAlignment="1">
      <alignment horizontal="right" vertical="center"/>
    </xf>
    <xf numFmtId="42" fontId="4" fillId="3" borderId="10" xfId="1" applyNumberFormat="1" applyFont="1" applyFill="1" applyBorder="1" applyAlignment="1">
      <alignment horizontal="right" vertical="center"/>
    </xf>
    <xf numFmtId="9" fontId="7" fillId="3" borderId="11" xfId="1" applyNumberFormat="1" applyFont="1" applyFill="1" applyBorder="1" applyAlignment="1">
      <alignment horizontal="left" vertical="top"/>
    </xf>
    <xf numFmtId="9" fontId="7" fillId="3" borderId="12" xfId="1" applyNumberFormat="1" applyFont="1" applyFill="1" applyBorder="1" applyAlignment="1">
      <alignment horizontal="left" vertical="top"/>
    </xf>
    <xf numFmtId="42" fontId="4" fillId="3" borderId="13" xfId="1" applyNumberFormat="1" applyFont="1" applyFill="1" applyBorder="1" applyAlignment="1">
      <alignment horizontal="right" vertical="center"/>
    </xf>
    <xf numFmtId="42" fontId="4" fillId="3" borderId="14" xfId="1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justify" vertical="center" wrapText="1"/>
    </xf>
    <xf numFmtId="0" fontId="0" fillId="0" borderId="6" xfId="0" applyBorder="1" applyAlignment="1">
      <alignment wrapText="1"/>
    </xf>
    <xf numFmtId="0" fontId="5" fillId="0" borderId="0" xfId="0" applyFont="1" applyFill="1" applyBorder="1" applyAlignment="1">
      <alignment horizontal="justify" vertical="center" wrapText="1"/>
    </xf>
    <xf numFmtId="0" fontId="0" fillId="0" borderId="6" xfId="0" applyFont="1" applyBorder="1" applyAlignment="1">
      <alignment wrapText="1"/>
    </xf>
    <xf numFmtId="0" fontId="0" fillId="0" borderId="6" xfId="0" applyFont="1" applyBorder="1" applyAlignment="1">
      <alignment horizontal="left" vertical="center" wrapText="1"/>
    </xf>
    <xf numFmtId="0" fontId="0" fillId="0" borderId="0" xfId="0" applyFont="1" applyBorder="1" applyAlignment="1">
      <alignment wrapText="1"/>
    </xf>
    <xf numFmtId="167" fontId="5" fillId="0" borderId="6" xfId="0" applyNumberFormat="1" applyFont="1" applyFill="1" applyBorder="1" applyAlignment="1">
      <alignment horizontal="right" vertical="center"/>
    </xf>
    <xf numFmtId="167" fontId="0" fillId="0" borderId="0" xfId="0" applyNumberFormat="1"/>
    <xf numFmtId="168" fontId="0" fillId="0" borderId="0" xfId="0" applyNumberFormat="1"/>
    <xf numFmtId="43" fontId="0" fillId="0" borderId="0" xfId="0" applyNumberFormat="1"/>
    <xf numFmtId="166" fontId="0" fillId="0" borderId="0" xfId="0" applyNumberFormat="1"/>
    <xf numFmtId="0" fontId="1" fillId="0" borderId="6" xfId="0" applyFont="1" applyBorder="1" applyAlignment="1">
      <alignment wrapText="1"/>
    </xf>
    <xf numFmtId="43" fontId="5" fillId="0" borderId="6" xfId="0" applyNumberFormat="1" applyFont="1" applyFill="1" applyBorder="1" applyAlignment="1">
      <alignment horizontal="right" vertical="center"/>
    </xf>
    <xf numFmtId="41" fontId="0" fillId="0" borderId="0" xfId="0" applyNumberFormat="1"/>
    <xf numFmtId="164" fontId="0" fillId="0" borderId="0" xfId="0" applyNumberFormat="1"/>
    <xf numFmtId="9" fontId="0" fillId="0" borderId="0" xfId="0" applyNumberFormat="1"/>
    <xf numFmtId="0" fontId="0" fillId="0" borderId="6" xfId="0" applyNumberFormat="1" applyFont="1" applyBorder="1" applyAlignment="1">
      <alignment wrapText="1"/>
    </xf>
    <xf numFmtId="1" fontId="0" fillId="0" borderId="0" xfId="0" applyNumberFormat="1"/>
    <xf numFmtId="0" fontId="1" fillId="0" borderId="6" xfId="0" applyFont="1" applyBorder="1" applyAlignment="1">
      <alignment horizontal="left" vertical="center" wrapText="1"/>
    </xf>
    <xf numFmtId="0" fontId="1" fillId="0" borderId="0" xfId="0" applyFont="1" applyAlignment="1">
      <alignment wrapText="1"/>
    </xf>
    <xf numFmtId="14" fontId="0" fillId="2" borderId="5" xfId="0" applyNumberForma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 wrapText="1"/>
    </xf>
    <xf numFmtId="164" fontId="8" fillId="0" borderId="6" xfId="0" applyNumberFormat="1" applyFont="1" applyFill="1" applyBorder="1" applyAlignment="1">
      <alignment horizontal="right" vertical="center"/>
    </xf>
    <xf numFmtId="164" fontId="8" fillId="0" borderId="6" xfId="0" applyNumberFormat="1" applyFont="1" applyFill="1" applyBorder="1"/>
    <xf numFmtId="0" fontId="1" fillId="2" borderId="1" xfId="0" applyFont="1" applyFill="1" applyBorder="1" applyAlignment="1"/>
    <xf numFmtId="0" fontId="0" fillId="0" borderId="2" xfId="0" applyBorder="1"/>
    <xf numFmtId="42" fontId="0" fillId="2" borderId="2" xfId="0" applyNumberFormat="1" applyFill="1" applyBorder="1" applyAlignment="1">
      <alignment horizontal="right" vertical="center"/>
    </xf>
    <xf numFmtId="0" fontId="0" fillId="2" borderId="2" xfId="0" applyFill="1" applyBorder="1" applyAlignment="1">
      <alignment horizontal="right" vertical="center"/>
    </xf>
    <xf numFmtId="0" fontId="0" fillId="2" borderId="3" xfId="0" applyFill="1" applyBorder="1"/>
    <xf numFmtId="0" fontId="1" fillId="2" borderId="15" xfId="0" applyFont="1" applyFill="1" applyBorder="1"/>
    <xf numFmtId="0" fontId="1" fillId="2" borderId="16" xfId="0" applyFont="1" applyFill="1" applyBorder="1"/>
    <xf numFmtId="0" fontId="1" fillId="0" borderId="17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17" xfId="0" applyBorder="1" applyAlignment="1">
      <alignment wrapText="1"/>
    </xf>
    <xf numFmtId="41" fontId="5" fillId="0" borderId="17" xfId="0" applyNumberFormat="1" applyFont="1" applyFill="1" applyBorder="1" applyAlignment="1">
      <alignment horizontal="right" vertical="center"/>
    </xf>
    <xf numFmtId="9" fontId="0" fillId="0" borderId="17" xfId="0" applyNumberFormat="1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5" fillId="0" borderId="17" xfId="0" applyFont="1" applyFill="1" applyBorder="1" applyAlignment="1">
      <alignment horizontal="right" vertical="center"/>
    </xf>
    <xf numFmtId="164" fontId="8" fillId="0" borderId="17" xfId="0" applyNumberFormat="1" applyFont="1" applyFill="1" applyBorder="1"/>
    <xf numFmtId="164" fontId="0" fillId="0" borderId="17" xfId="0" applyNumberFormat="1" applyBorder="1" applyAlignment="1">
      <alignment horizontal="right" vertical="center"/>
    </xf>
    <xf numFmtId="0" fontId="0" fillId="0" borderId="17" xfId="0" applyBorder="1"/>
    <xf numFmtId="0" fontId="0" fillId="0" borderId="0" xfId="0" applyBorder="1" applyAlignment="1">
      <alignment wrapText="1"/>
    </xf>
    <xf numFmtId="164" fontId="8" fillId="0" borderId="0" xfId="0" applyNumberFormat="1" applyFont="1" applyFill="1" applyBorder="1"/>
    <xf numFmtId="0" fontId="1" fillId="0" borderId="0" xfId="0" applyFont="1" applyAlignment="1" applyProtection="1">
      <alignment horizontal="center" vertical="center"/>
      <protection locked="0" hidden="1"/>
    </xf>
    <xf numFmtId="0" fontId="0" fillId="0" borderId="0" xfId="0" applyAlignment="1" applyProtection="1">
      <alignment wrapText="1"/>
      <protection locked="0" hidden="1"/>
    </xf>
    <xf numFmtId="0" fontId="5" fillId="0" borderId="0" xfId="0" applyFont="1" applyFill="1" applyBorder="1" applyAlignment="1" applyProtection="1">
      <alignment horizontal="justify" vertical="center" wrapText="1"/>
      <protection locked="0" hidden="1"/>
    </xf>
    <xf numFmtId="41" fontId="5" fillId="0" borderId="0" xfId="0" applyNumberFormat="1" applyFont="1" applyFill="1" applyBorder="1" applyAlignment="1" applyProtection="1">
      <alignment horizontal="right" vertical="center"/>
      <protection locked="0" hidden="1"/>
    </xf>
    <xf numFmtId="9" fontId="0" fillId="0" borderId="0" xfId="0" applyNumberFormat="1" applyAlignment="1" applyProtection="1">
      <alignment horizontal="right" vertical="center"/>
      <protection locked="0" hidden="1"/>
    </xf>
    <xf numFmtId="0" fontId="5" fillId="0" borderId="0" xfId="0" applyFont="1" applyFill="1" applyBorder="1" applyAlignment="1" applyProtection="1">
      <alignment horizontal="right" vertical="center"/>
      <protection locked="0" hidden="1"/>
    </xf>
    <xf numFmtId="165" fontId="5" fillId="0" borderId="0" xfId="0" applyNumberFormat="1" applyFont="1" applyBorder="1" applyAlignment="1" applyProtection="1">
      <alignment horizontal="right" vertical="center"/>
      <protection locked="0" hidden="1"/>
    </xf>
    <xf numFmtId="164" fontId="0" fillId="0" borderId="0" xfId="0" applyNumberFormat="1" applyAlignment="1" applyProtection="1">
      <alignment horizontal="right" vertical="center"/>
      <protection locked="0" hidden="1"/>
    </xf>
    <xf numFmtId="0" fontId="0" fillId="0" borderId="0" xfId="0" applyProtection="1">
      <protection locked="0" hidden="1"/>
    </xf>
    <xf numFmtId="0" fontId="9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2" borderId="2" xfId="0" applyFill="1" applyBorder="1" applyAlignment="1">
      <alignment horizontal="left" wrapText="1"/>
    </xf>
    <xf numFmtId="0" fontId="0" fillId="2" borderId="0" xfId="0" applyFill="1" applyBorder="1" applyAlignment="1">
      <alignment horizontal="left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48"/>
  <sheetViews>
    <sheetView showGridLines="0" tabSelected="1" view="pageLayout" topLeftCell="A2" zoomScaleNormal="85" workbookViewId="0">
      <selection activeCell="H5" sqref="F2:H5"/>
    </sheetView>
  </sheetViews>
  <sheetFormatPr defaultRowHeight="15" x14ac:dyDescent="0.25"/>
  <cols>
    <col min="1" max="1" width="9.140625" style="89" customWidth="1"/>
    <col min="2" max="2" width="14.42578125" style="82" customWidth="1"/>
    <col min="3" max="3" width="46.5703125" style="82" customWidth="1"/>
    <col min="4" max="4" width="11.7109375" style="89" customWidth="1"/>
    <col min="5" max="5" width="10" style="89" bestFit="1" customWidth="1"/>
    <col min="6" max="6" width="10.5703125" style="89" bestFit="1" customWidth="1"/>
    <col min="7" max="7" width="5.85546875" style="89" bestFit="1" customWidth="1"/>
    <col min="8" max="8" width="10.85546875" style="89" bestFit="1" customWidth="1"/>
    <col min="9" max="9" width="16.5703125" style="89" bestFit="1" customWidth="1"/>
    <col min="10" max="10" width="15.7109375" style="89" bestFit="1" customWidth="1"/>
    <col min="11" max="11" width="12.42578125" style="89" customWidth="1"/>
    <col min="12" max="12" width="11.28515625" style="89" bestFit="1" customWidth="1"/>
    <col min="13" max="13" width="9.140625" style="89"/>
    <col min="14" max="14" width="10.5703125" style="89" bestFit="1" customWidth="1"/>
    <col min="15" max="16384" width="9.140625" style="89"/>
  </cols>
  <sheetData>
    <row r="1" spans="1:10" customFormat="1" ht="18.75" hidden="1" customHeight="1" x14ac:dyDescent="0.3">
      <c r="A1" s="91" t="s">
        <v>0</v>
      </c>
      <c r="B1" s="92"/>
      <c r="C1" s="92"/>
      <c r="D1" s="92"/>
      <c r="E1" s="92"/>
      <c r="F1" s="92"/>
      <c r="G1" s="92"/>
      <c r="H1" s="92"/>
      <c r="I1" s="92"/>
      <c r="J1" s="93"/>
    </row>
    <row r="2" spans="1:10" customFormat="1" ht="35.25" customHeight="1" x14ac:dyDescent="0.25">
      <c r="A2" s="62" t="s">
        <v>1</v>
      </c>
      <c r="B2" s="94" t="s">
        <v>237</v>
      </c>
      <c r="C2" s="94"/>
      <c r="D2" s="63"/>
      <c r="E2" s="64"/>
      <c r="F2" s="65"/>
      <c r="G2" s="65"/>
      <c r="H2" s="63"/>
      <c r="I2" s="65"/>
      <c r="J2" s="66"/>
    </row>
    <row r="3" spans="1:10" customFormat="1" ht="23.25" customHeight="1" x14ac:dyDescent="0.25">
      <c r="A3" s="67" t="s">
        <v>2</v>
      </c>
      <c r="B3" s="95" t="s">
        <v>238</v>
      </c>
      <c r="C3" s="95"/>
      <c r="D3" s="3"/>
      <c r="E3" s="1"/>
      <c r="F3" s="1"/>
      <c r="G3" s="1"/>
      <c r="H3" s="29"/>
      <c r="I3" s="1"/>
      <c r="J3" s="2"/>
    </row>
    <row r="4" spans="1:10" customFormat="1" ht="20.25" customHeight="1" x14ac:dyDescent="0.25">
      <c r="A4" s="67" t="s">
        <v>3</v>
      </c>
      <c r="B4" s="95"/>
      <c r="C4" s="95"/>
      <c r="D4" s="3"/>
      <c r="E4" s="1"/>
      <c r="F4" s="1"/>
      <c r="G4" s="1"/>
      <c r="H4" s="29"/>
      <c r="I4" s="1"/>
      <c r="J4" s="2"/>
    </row>
    <row r="5" spans="1:10" customFormat="1" ht="19.5" customHeight="1" x14ac:dyDescent="0.25">
      <c r="A5" s="68" t="s">
        <v>4</v>
      </c>
      <c r="B5" s="95"/>
      <c r="C5" s="95"/>
      <c r="D5" s="3"/>
      <c r="E5" s="58"/>
      <c r="F5" s="4"/>
      <c r="G5" s="4"/>
      <c r="H5" s="1"/>
      <c r="I5" s="4"/>
      <c r="J5" s="2"/>
    </row>
    <row r="6" spans="1:10" s="7" customFormat="1" x14ac:dyDescent="0.25">
      <c r="A6" s="5" t="s">
        <v>5</v>
      </c>
      <c r="B6" s="6" t="s">
        <v>6</v>
      </c>
      <c r="C6" s="6" t="s">
        <v>7</v>
      </c>
      <c r="D6" s="5" t="s">
        <v>8</v>
      </c>
      <c r="E6" s="5" t="s">
        <v>9</v>
      </c>
      <c r="F6" s="5" t="s">
        <v>10</v>
      </c>
      <c r="G6" s="5" t="s">
        <v>11</v>
      </c>
      <c r="H6" s="5" t="s">
        <v>12</v>
      </c>
      <c r="I6" s="5" t="s">
        <v>13</v>
      </c>
      <c r="J6" s="5" t="s">
        <v>14</v>
      </c>
    </row>
    <row r="7" spans="1:10" customFormat="1" x14ac:dyDescent="0.25">
      <c r="B7" s="22"/>
      <c r="C7" s="22"/>
    </row>
    <row r="8" spans="1:10" customFormat="1" ht="18.75" x14ac:dyDescent="0.25">
      <c r="A8" s="90" t="s">
        <v>76</v>
      </c>
      <c r="B8" s="90"/>
      <c r="C8" s="90"/>
      <c r="D8" s="90"/>
      <c r="E8" s="90"/>
      <c r="F8" s="90"/>
      <c r="G8" s="90"/>
      <c r="H8" s="90"/>
      <c r="I8" s="90"/>
      <c r="J8" s="9">
        <f>SUM(I10:I24)</f>
        <v>11240.44833915</v>
      </c>
    </row>
    <row r="9" spans="1:10" customFormat="1" x14ac:dyDescent="0.25">
      <c r="A9" s="5"/>
      <c r="B9" s="15"/>
      <c r="C9" s="49" t="s">
        <v>64</v>
      </c>
      <c r="D9" s="16"/>
      <c r="E9" s="17"/>
      <c r="F9" s="18"/>
      <c r="G9" s="19"/>
      <c r="H9" s="60"/>
      <c r="I9" s="20"/>
      <c r="J9" s="21"/>
    </row>
    <row r="10" spans="1:10" customFormat="1" x14ac:dyDescent="0.25">
      <c r="A10" s="5">
        <f>IF(F10&lt;&gt;"",1+MAX($A6:A$8),"")</f>
        <v>1</v>
      </c>
      <c r="B10" s="15" t="s">
        <v>65</v>
      </c>
      <c r="C10" s="39" t="s">
        <v>71</v>
      </c>
      <c r="D10" s="16">
        <v>5.55</v>
      </c>
      <c r="E10" s="17">
        <v>0</v>
      </c>
      <c r="F10" s="18">
        <f>D10*(1+E10)</f>
        <v>5.55</v>
      </c>
      <c r="G10" s="19" t="s">
        <v>16</v>
      </c>
      <c r="H10" s="61">
        <v>19.852784999999997</v>
      </c>
      <c r="I10" s="20">
        <f>H10*F10</f>
        <v>110.18295674999999</v>
      </c>
      <c r="J10" s="21"/>
    </row>
    <row r="11" spans="1:10" customFormat="1" x14ac:dyDescent="0.25">
      <c r="A11" s="5"/>
      <c r="B11" s="15"/>
      <c r="C11" s="49" t="s">
        <v>117</v>
      </c>
      <c r="D11" s="16"/>
      <c r="E11" s="17"/>
      <c r="F11" s="18"/>
      <c r="G11" s="19"/>
      <c r="H11" s="61"/>
      <c r="I11" s="20"/>
      <c r="J11" s="21"/>
    </row>
    <row r="12" spans="1:10" customFormat="1" x14ac:dyDescent="0.25">
      <c r="A12" s="5">
        <f>IF(F12&lt;&gt;"",1+MAX($A$8:A11),"")</f>
        <v>2</v>
      </c>
      <c r="B12" s="15" t="s">
        <v>23</v>
      </c>
      <c r="C12" s="41" t="s">
        <v>119</v>
      </c>
      <c r="D12" s="16">
        <v>1</v>
      </c>
      <c r="E12" s="17">
        <v>0</v>
      </c>
      <c r="F12" s="18">
        <f>D12*(1+E12)</f>
        <v>1</v>
      </c>
      <c r="G12" s="19" t="s">
        <v>17</v>
      </c>
      <c r="H12" s="61">
        <v>4002.3214559999997</v>
      </c>
      <c r="I12" s="20">
        <f>H12*D12</f>
        <v>4002.3214559999997</v>
      </c>
      <c r="J12" s="21"/>
    </row>
    <row r="13" spans="1:10" customFormat="1" x14ac:dyDescent="0.25">
      <c r="A13" s="5">
        <f>IF(F13&lt;&gt;"",1+MAX($A$8:A12),"")</f>
        <v>3</v>
      </c>
      <c r="B13" s="15" t="s">
        <v>23</v>
      </c>
      <c r="C13" s="41" t="s">
        <v>120</v>
      </c>
      <c r="D13" s="16">
        <v>1</v>
      </c>
      <c r="E13" s="17">
        <v>0</v>
      </c>
      <c r="F13" s="18">
        <f>D13*(1+E13)</f>
        <v>1</v>
      </c>
      <c r="G13" s="19" t="s">
        <v>17</v>
      </c>
      <c r="H13" s="61">
        <v>1707.3395099999998</v>
      </c>
      <c r="I13" s="20">
        <f>H13*D13</f>
        <v>1707.3395099999998</v>
      </c>
      <c r="J13" s="21"/>
    </row>
    <row r="14" spans="1:10" customFormat="1" x14ac:dyDescent="0.25">
      <c r="A14" s="5">
        <f>IF(F14&lt;&gt;"",1+MAX($A$8:A13),"")</f>
        <v>4</v>
      </c>
      <c r="B14" s="15" t="s">
        <v>23</v>
      </c>
      <c r="C14" s="41" t="s">
        <v>144</v>
      </c>
      <c r="D14" s="16">
        <v>1</v>
      </c>
      <c r="E14" s="17">
        <v>0</v>
      </c>
      <c r="F14" s="18">
        <f>D14*(1+E14)</f>
        <v>1</v>
      </c>
      <c r="G14" s="19" t="s">
        <v>17</v>
      </c>
      <c r="H14" s="61">
        <v>244.85101499999999</v>
      </c>
      <c r="I14" s="20">
        <f>H14*D14</f>
        <v>244.85101499999999</v>
      </c>
      <c r="J14" s="21"/>
    </row>
    <row r="15" spans="1:10" customFormat="1" x14ac:dyDescent="0.25">
      <c r="A15" s="5">
        <f>IF(F15&lt;&gt;"",1+MAX($A$8:A14),"")</f>
        <v>5</v>
      </c>
      <c r="B15" s="15" t="s">
        <v>23</v>
      </c>
      <c r="C15" s="41" t="s">
        <v>146</v>
      </c>
      <c r="D15" s="16">
        <v>1</v>
      </c>
      <c r="E15" s="17">
        <v>0</v>
      </c>
      <c r="F15" s="18">
        <f>D15*(1+E15)</f>
        <v>1</v>
      </c>
      <c r="G15" s="19" t="s">
        <v>17</v>
      </c>
      <c r="H15" s="61">
        <v>595.58354999999995</v>
      </c>
      <c r="I15" s="20">
        <f>H15*D15</f>
        <v>595.58354999999995</v>
      </c>
      <c r="J15" s="21"/>
    </row>
    <row r="16" spans="1:10" customFormat="1" x14ac:dyDescent="0.25">
      <c r="A16" s="5" t="str">
        <f>IF(F16&lt;&gt;"",1+MAX($A$8:A15),"")</f>
        <v/>
      </c>
      <c r="B16" s="15"/>
      <c r="C16" s="39"/>
      <c r="D16" s="16"/>
      <c r="E16" s="17"/>
      <c r="F16" s="18"/>
      <c r="G16" s="19"/>
      <c r="H16" s="61"/>
      <c r="I16" s="20"/>
      <c r="J16" s="21"/>
    </row>
    <row r="17" spans="1:14" customFormat="1" x14ac:dyDescent="0.25">
      <c r="A17" s="5" t="str">
        <f>IF(F17&lt;&gt;"",1+MAX($A$8:A16),"")</f>
        <v/>
      </c>
      <c r="B17" s="15"/>
      <c r="C17" s="49" t="s">
        <v>203</v>
      </c>
      <c r="D17" s="16"/>
      <c r="E17" s="17"/>
      <c r="F17" s="18"/>
      <c r="G17" s="19"/>
      <c r="H17" s="61"/>
      <c r="I17" s="20"/>
      <c r="J17" s="21"/>
    </row>
    <row r="18" spans="1:14" customFormat="1" x14ac:dyDescent="0.25">
      <c r="A18" s="5">
        <f>IF(F18&lt;&gt;"",1+MAX($A$8:A17),"")</f>
        <v>6</v>
      </c>
      <c r="B18" s="15" t="s">
        <v>23</v>
      </c>
      <c r="C18" s="42" t="s">
        <v>214</v>
      </c>
      <c r="D18" s="16">
        <v>2</v>
      </c>
      <c r="E18" s="17">
        <v>0</v>
      </c>
      <c r="F18" s="18">
        <f>D18*(1+E18)</f>
        <v>2</v>
      </c>
      <c r="G18" s="19" t="s">
        <v>17</v>
      </c>
      <c r="H18" s="61">
        <v>165.17517119999999</v>
      </c>
      <c r="I18" s="20">
        <f t="shared" ref="I18:I24" si="0">H18*D18</f>
        <v>330.35034239999999</v>
      </c>
      <c r="J18" s="21"/>
    </row>
    <row r="19" spans="1:14" customFormat="1" x14ac:dyDescent="0.25">
      <c r="A19" s="5">
        <f>IF(F19&lt;&gt;"",1+MAX($A$8:A18),"")</f>
        <v>7</v>
      </c>
      <c r="B19" s="15" t="s">
        <v>23</v>
      </c>
      <c r="C19" s="42" t="s">
        <v>215</v>
      </c>
      <c r="D19" s="16">
        <v>1</v>
      </c>
      <c r="E19" s="17">
        <v>0</v>
      </c>
      <c r="F19" s="18">
        <f t="shared" ref="F19:F24" si="1">D19*(1+E19)</f>
        <v>1</v>
      </c>
      <c r="G19" s="19" t="s">
        <v>17</v>
      </c>
      <c r="H19" s="61">
        <v>318.30631949999997</v>
      </c>
      <c r="I19" s="20">
        <f t="shared" si="0"/>
        <v>318.30631949999997</v>
      </c>
      <c r="J19" s="21"/>
    </row>
    <row r="20" spans="1:14" customFormat="1" x14ac:dyDescent="0.25">
      <c r="A20" s="5">
        <f>IF(F20&lt;&gt;"",1+MAX($A$8:A19),"")</f>
        <v>8</v>
      </c>
      <c r="B20" s="15" t="s">
        <v>23</v>
      </c>
      <c r="C20" s="42" t="s">
        <v>216</v>
      </c>
      <c r="D20" s="16">
        <v>3</v>
      </c>
      <c r="E20" s="17">
        <v>0</v>
      </c>
      <c r="F20" s="18">
        <f t="shared" si="1"/>
        <v>3</v>
      </c>
      <c r="G20" s="19" t="s">
        <v>17</v>
      </c>
      <c r="H20" s="61">
        <v>318.30631949999997</v>
      </c>
      <c r="I20" s="20">
        <f t="shared" si="0"/>
        <v>954.91895849999992</v>
      </c>
      <c r="J20" s="21"/>
    </row>
    <row r="21" spans="1:14" customFormat="1" x14ac:dyDescent="0.25">
      <c r="A21" s="5">
        <f>IF(F21&lt;&gt;"",1+MAX($A$8:A20),"")</f>
        <v>9</v>
      </c>
      <c r="B21" s="15" t="s">
        <v>23</v>
      </c>
      <c r="C21" s="42" t="s">
        <v>233</v>
      </c>
      <c r="D21" s="16">
        <v>2</v>
      </c>
      <c r="E21" s="17">
        <v>0</v>
      </c>
      <c r="F21" s="18">
        <f t="shared" si="1"/>
        <v>2</v>
      </c>
      <c r="G21" s="19" t="s">
        <v>17</v>
      </c>
      <c r="H21" s="61">
        <v>490.36378949999994</v>
      </c>
      <c r="I21" s="20">
        <f t="shared" si="0"/>
        <v>980.72757899999988</v>
      </c>
      <c r="J21" s="21"/>
    </row>
    <row r="22" spans="1:14" customFormat="1" x14ac:dyDescent="0.25">
      <c r="A22" s="5">
        <f>IF(F22&lt;&gt;"",1+MAX($A$8:A21),"")</f>
        <v>10</v>
      </c>
      <c r="B22" s="15" t="s">
        <v>23</v>
      </c>
      <c r="C22" s="42" t="s">
        <v>234</v>
      </c>
      <c r="D22" s="16">
        <v>1</v>
      </c>
      <c r="E22" s="17">
        <v>0</v>
      </c>
      <c r="F22" s="18">
        <f t="shared" si="1"/>
        <v>1</v>
      </c>
      <c r="G22" s="19" t="s">
        <v>17</v>
      </c>
      <c r="H22" s="61">
        <v>318.30631949999997</v>
      </c>
      <c r="I22" s="20">
        <f t="shared" si="0"/>
        <v>318.30631949999997</v>
      </c>
      <c r="J22" s="21"/>
    </row>
    <row r="23" spans="1:14" customFormat="1" x14ac:dyDescent="0.25">
      <c r="A23" s="5">
        <f>IF(F23&lt;&gt;"",1+MAX($A$8:A22),"")</f>
        <v>11</v>
      </c>
      <c r="B23" s="15" t="s">
        <v>23</v>
      </c>
      <c r="C23" s="42" t="s">
        <v>218</v>
      </c>
      <c r="D23" s="16">
        <v>3</v>
      </c>
      <c r="E23" s="17">
        <v>0</v>
      </c>
      <c r="F23" s="18">
        <f t="shared" si="1"/>
        <v>3</v>
      </c>
      <c r="G23" s="19" t="s">
        <v>17</v>
      </c>
      <c r="H23" s="61">
        <v>146.24884949999998</v>
      </c>
      <c r="I23" s="20">
        <f t="shared" si="0"/>
        <v>438.7465484999999</v>
      </c>
      <c r="J23" s="21"/>
    </row>
    <row r="24" spans="1:14" customFormat="1" x14ac:dyDescent="0.25">
      <c r="A24" s="5">
        <f>IF(F24&lt;&gt;"",1+MAX($A$8:A23),"")</f>
        <v>12</v>
      </c>
      <c r="B24" s="15" t="s">
        <v>23</v>
      </c>
      <c r="C24" s="42" t="s">
        <v>236</v>
      </c>
      <c r="D24" s="16">
        <v>40</v>
      </c>
      <c r="E24" s="17">
        <v>0.1</v>
      </c>
      <c r="F24" s="18">
        <f t="shared" si="1"/>
        <v>44</v>
      </c>
      <c r="G24" s="19" t="s">
        <v>16</v>
      </c>
      <c r="H24" s="61">
        <v>30.970344599999997</v>
      </c>
      <c r="I24" s="20">
        <f t="shared" si="0"/>
        <v>1238.8137839999999</v>
      </c>
      <c r="J24" s="21"/>
    </row>
    <row r="25" spans="1:14" customFormat="1" x14ac:dyDescent="0.25">
      <c r="B25" s="22"/>
      <c r="C25" s="22"/>
    </row>
    <row r="26" spans="1:14" customFormat="1" ht="18.75" x14ac:dyDescent="0.25">
      <c r="A26" s="90" t="s">
        <v>33</v>
      </c>
      <c r="B26" s="90"/>
      <c r="C26" s="90"/>
      <c r="D26" s="90"/>
      <c r="E26" s="90"/>
      <c r="F26" s="90"/>
      <c r="G26" s="90"/>
      <c r="H26" s="90"/>
      <c r="I26" s="90"/>
      <c r="J26" s="9">
        <f>SUM(I28:I88)</f>
        <v>68276.092519024314</v>
      </c>
    </row>
    <row r="27" spans="1:14" customFormat="1" x14ac:dyDescent="0.25">
      <c r="A27" s="5" t="str">
        <f>IF(F27&lt;&gt;"",1+MAX($A$8:A26),"")</f>
        <v/>
      </c>
      <c r="B27" s="15"/>
      <c r="C27" s="49" t="s">
        <v>59</v>
      </c>
      <c r="D27" s="16"/>
      <c r="E27" s="17"/>
      <c r="F27" s="18"/>
      <c r="G27" s="19"/>
      <c r="H27" s="61"/>
      <c r="I27" s="20"/>
      <c r="J27" s="21"/>
    </row>
    <row r="28" spans="1:14" customFormat="1" x14ac:dyDescent="0.25">
      <c r="A28" s="5" t="str">
        <f>IF(F28&lt;&gt;"",1+MAX($A$8:A27),"")</f>
        <v/>
      </c>
      <c r="B28" s="15"/>
      <c r="C28" s="49" t="s">
        <v>56</v>
      </c>
      <c r="D28" s="16"/>
      <c r="E28" s="17"/>
      <c r="F28" s="18"/>
      <c r="G28" s="19"/>
      <c r="H28" s="61"/>
      <c r="I28" s="20"/>
      <c r="J28" s="21"/>
      <c r="K28" s="52"/>
    </row>
    <row r="29" spans="1:14" customFormat="1" x14ac:dyDescent="0.25">
      <c r="A29" s="5">
        <f>IF(F29&lt;&gt;"",1+MAX($A$8:A28),"")</f>
        <v>13</v>
      </c>
      <c r="B29" s="15" t="s">
        <v>26</v>
      </c>
      <c r="C29" s="39" t="s">
        <v>51</v>
      </c>
      <c r="D29" s="16">
        <v>15.29</v>
      </c>
      <c r="E29" s="17">
        <v>0</v>
      </c>
      <c r="F29" s="18">
        <f>D29*(1+E29)</f>
        <v>15.29</v>
      </c>
      <c r="G29" s="19" t="s">
        <v>18</v>
      </c>
      <c r="H29" s="61">
        <v>46.323164999999996</v>
      </c>
      <c r="I29" s="20">
        <f>H29*D29</f>
        <v>708.28119284999991</v>
      </c>
      <c r="J29" s="21"/>
      <c r="K29" s="47"/>
      <c r="N29" s="47"/>
    </row>
    <row r="30" spans="1:14" customFormat="1" x14ac:dyDescent="0.25">
      <c r="A30" s="5">
        <f>IF(F30&lt;&gt;"",1+MAX($A$8:A29),"")</f>
        <v>14</v>
      </c>
      <c r="B30" s="15"/>
      <c r="C30" s="39" t="s">
        <v>52</v>
      </c>
      <c r="D30" s="16">
        <v>12.265000000000001</v>
      </c>
      <c r="E30" s="17">
        <v>0</v>
      </c>
      <c r="F30" s="18">
        <f>D30*(1+E30)</f>
        <v>12.265000000000001</v>
      </c>
      <c r="G30" s="19" t="s">
        <v>18</v>
      </c>
      <c r="H30" s="61">
        <v>79.411139999999989</v>
      </c>
      <c r="I30" s="20">
        <f>H30*D30</f>
        <v>973.97763209999994</v>
      </c>
      <c r="J30" s="21"/>
      <c r="K30" s="47"/>
    </row>
    <row r="31" spans="1:14" customFormat="1" x14ac:dyDescent="0.25">
      <c r="A31" s="5" t="str">
        <f>IF(F31&lt;&gt;"",1+MAX($A$8:A30),"")</f>
        <v/>
      </c>
      <c r="B31" s="15"/>
      <c r="C31" s="39"/>
      <c r="D31" s="16"/>
      <c r="E31" s="17"/>
      <c r="F31" s="18"/>
      <c r="G31" s="19"/>
      <c r="H31" s="61"/>
      <c r="I31" s="20"/>
      <c r="J31" s="21"/>
      <c r="K31" s="53"/>
    </row>
    <row r="32" spans="1:14" customFormat="1" x14ac:dyDescent="0.25">
      <c r="A32" s="5" t="str">
        <f>IF(F32&lt;&gt;"",1+MAX($A$8:A31),"")</f>
        <v/>
      </c>
      <c r="B32" s="15"/>
      <c r="C32" s="49" t="s">
        <v>53</v>
      </c>
      <c r="D32" s="16"/>
      <c r="E32" s="17"/>
      <c r="F32" s="18"/>
      <c r="G32" s="19"/>
      <c r="H32" s="61"/>
      <c r="I32" s="20"/>
      <c r="J32" s="21"/>
    </row>
    <row r="33" spans="1:14" customFormat="1" x14ac:dyDescent="0.25">
      <c r="A33" s="5">
        <f>IF(F33&lt;&gt;"",1+MAX($A$8:A32),"")</f>
        <v>15</v>
      </c>
      <c r="B33" s="15" t="s">
        <v>26</v>
      </c>
      <c r="C33" s="39" t="s">
        <v>54</v>
      </c>
      <c r="D33" s="16">
        <f>292+7</f>
        <v>299</v>
      </c>
      <c r="E33" s="17">
        <v>0</v>
      </c>
      <c r="F33" s="18">
        <f>D33*(1+E33)</f>
        <v>299</v>
      </c>
      <c r="G33" s="19" t="s">
        <v>15</v>
      </c>
      <c r="H33" s="61">
        <v>2.9117418000000002</v>
      </c>
      <c r="I33" s="20">
        <f>H33*D33</f>
        <v>870.61079820000009</v>
      </c>
      <c r="J33" s="21"/>
    </row>
    <row r="34" spans="1:14" customFormat="1" x14ac:dyDescent="0.25">
      <c r="A34" s="5">
        <f>IF(F34&lt;&gt;"",1+MAX($A$8:A33),"")</f>
        <v>16</v>
      </c>
      <c r="B34" s="15" t="s">
        <v>26</v>
      </c>
      <c r="C34" s="39" t="s">
        <v>55</v>
      </c>
      <c r="D34" s="16">
        <f>292+7</f>
        <v>299</v>
      </c>
      <c r="E34" s="17">
        <v>0</v>
      </c>
      <c r="F34" s="18">
        <f>D34*(1+E34)</f>
        <v>299</v>
      </c>
      <c r="G34" s="19" t="s">
        <v>15</v>
      </c>
      <c r="H34" s="61">
        <v>3.7058531999999995</v>
      </c>
      <c r="I34" s="20">
        <f>H34*D34</f>
        <v>1108.0501067999999</v>
      </c>
      <c r="J34" s="21"/>
    </row>
    <row r="35" spans="1:14" customFormat="1" x14ac:dyDescent="0.25">
      <c r="A35" s="5" t="str">
        <f>IF(F35&lt;&gt;"",1+MAX($A$8:A34),"")</f>
        <v/>
      </c>
      <c r="B35" s="15"/>
      <c r="C35" s="39"/>
      <c r="D35" s="16"/>
      <c r="E35" s="17"/>
      <c r="F35" s="18"/>
      <c r="G35" s="19"/>
      <c r="H35" s="61"/>
      <c r="I35" s="20"/>
      <c r="J35" s="21"/>
    </row>
    <row r="36" spans="1:14" customFormat="1" x14ac:dyDescent="0.25">
      <c r="A36" s="5" t="str">
        <f>IF(F36&lt;&gt;"",1+MAX($A$26:A35),"")</f>
        <v/>
      </c>
      <c r="B36" s="15"/>
      <c r="C36" s="49" t="s">
        <v>57</v>
      </c>
      <c r="D36" s="16"/>
      <c r="E36" s="17"/>
      <c r="F36" s="18"/>
      <c r="G36" s="19"/>
      <c r="H36" s="61"/>
      <c r="I36" s="20"/>
      <c r="J36" s="21"/>
    </row>
    <row r="37" spans="1:14" customFormat="1" x14ac:dyDescent="0.25">
      <c r="A37" s="5">
        <f>IF(F37&lt;&gt;"",1+MAX($A$26:A36),"")</f>
        <v>17</v>
      </c>
      <c r="B37" s="15" t="s">
        <v>26</v>
      </c>
      <c r="C37" s="39" t="s">
        <v>34</v>
      </c>
      <c r="D37" s="44">
        <v>0.44598765432098764</v>
      </c>
      <c r="E37" s="17">
        <v>0.08</v>
      </c>
      <c r="F37" s="18">
        <f>D37*(1+E37)</f>
        <v>0.48166666666666669</v>
      </c>
      <c r="G37" s="19" t="s">
        <v>18</v>
      </c>
      <c r="H37" s="61">
        <v>880.14013499999987</v>
      </c>
      <c r="I37" s="20">
        <f>H37*D37</f>
        <v>392.53163428240731</v>
      </c>
      <c r="J37" s="21"/>
    </row>
    <row r="38" spans="1:14" customFormat="1" ht="30" x14ac:dyDescent="0.25">
      <c r="A38" s="5">
        <f>IF(F38&lt;&gt;"",1+MAX($A$26:A37),"")</f>
        <v>18</v>
      </c>
      <c r="B38" s="15" t="s">
        <v>26</v>
      </c>
      <c r="C38" s="39" t="s">
        <v>37</v>
      </c>
      <c r="D38" s="16">
        <f>(292*0.41)/27</f>
        <v>4.4340740740740738</v>
      </c>
      <c r="E38" s="17">
        <v>0.08</v>
      </c>
      <c r="F38" s="18">
        <f>D38*(1+E38)</f>
        <v>4.7888000000000002</v>
      </c>
      <c r="G38" s="19" t="s">
        <v>18</v>
      </c>
      <c r="H38" s="61">
        <v>926.46329999999989</v>
      </c>
      <c r="I38" s="20">
        <f>H38*D38</f>
        <v>4108.0068991111102</v>
      </c>
      <c r="J38" s="21"/>
      <c r="N38" s="53"/>
    </row>
    <row r="39" spans="1:14" customFormat="1" ht="30" x14ac:dyDescent="0.25">
      <c r="A39" s="69">
        <f>IF(F39&lt;&gt;"",1+MAX($A$26:A38),"")</f>
        <v>19</v>
      </c>
      <c r="B39" s="70" t="s">
        <v>26</v>
      </c>
      <c r="C39" s="71" t="s">
        <v>44</v>
      </c>
      <c r="D39" s="72">
        <v>5.5</v>
      </c>
      <c r="E39" s="73">
        <v>0.08</v>
      </c>
      <c r="F39" s="74">
        <f>D39*(1+E39)</f>
        <v>5.94</v>
      </c>
      <c r="G39" s="75" t="s">
        <v>18</v>
      </c>
      <c r="H39" s="76">
        <v>899.99291999999991</v>
      </c>
      <c r="I39" s="77">
        <f>H39*D39</f>
        <v>4949.9610599999996</v>
      </c>
      <c r="J39" s="78"/>
    </row>
    <row r="40" spans="1:14" s="29" customFormat="1" ht="86.25" customHeight="1" x14ac:dyDescent="0.25">
      <c r="A40" s="8"/>
      <c r="B40" s="25"/>
      <c r="C40" s="79"/>
      <c r="D40" s="11"/>
      <c r="E40" s="26"/>
      <c r="F40" s="27"/>
      <c r="G40" s="13"/>
      <c r="H40" s="80"/>
      <c r="I40" s="28"/>
    </row>
    <row r="41" spans="1:14" customFormat="1" ht="30" x14ac:dyDescent="0.25">
      <c r="A41" s="5">
        <f>IF(F41&lt;&gt;"",1+MAX($A$26:A39),"")</f>
        <v>20</v>
      </c>
      <c r="B41" s="15" t="s">
        <v>26</v>
      </c>
      <c r="C41" s="39" t="s">
        <v>58</v>
      </c>
      <c r="D41" s="16">
        <v>3</v>
      </c>
      <c r="E41" s="17">
        <v>0.08</v>
      </c>
      <c r="F41" s="18">
        <f>D41*(1+E41)</f>
        <v>3.24</v>
      </c>
      <c r="G41" s="19" t="s">
        <v>18</v>
      </c>
      <c r="H41" s="61">
        <v>926.46329999999989</v>
      </c>
      <c r="I41" s="20">
        <f>H41*D41</f>
        <v>2779.3898999999997</v>
      </c>
      <c r="J41" s="21"/>
    </row>
    <row r="42" spans="1:14" customFormat="1" x14ac:dyDescent="0.25">
      <c r="A42" s="5" t="str">
        <f>IF(F42&lt;&gt;"",1+MAX($A$26:A41),"")</f>
        <v/>
      </c>
      <c r="B42" s="15"/>
      <c r="C42" s="39"/>
      <c r="D42" s="16"/>
      <c r="E42" s="17"/>
      <c r="F42" s="18"/>
      <c r="G42" s="19"/>
      <c r="H42" s="61"/>
      <c r="I42" s="20"/>
      <c r="J42" s="21"/>
    </row>
    <row r="43" spans="1:14" customFormat="1" x14ac:dyDescent="0.25">
      <c r="A43" s="5" t="str">
        <f>IF(F43&lt;&gt;"",1+MAX($A$26:A42),"")</f>
        <v/>
      </c>
      <c r="B43" s="15"/>
      <c r="C43" s="49" t="s">
        <v>83</v>
      </c>
      <c r="D43" s="16"/>
      <c r="E43" s="17"/>
      <c r="F43" s="18"/>
      <c r="G43" s="19"/>
      <c r="H43" s="61"/>
      <c r="I43" s="20"/>
      <c r="J43" s="21"/>
    </row>
    <row r="44" spans="1:14" customFormat="1" x14ac:dyDescent="0.25">
      <c r="A44" s="5">
        <f>IF(F44&lt;&gt;"",1+MAX($A$26:A43),"")</f>
        <v>21</v>
      </c>
      <c r="B44" s="15" t="s">
        <v>28</v>
      </c>
      <c r="C44" s="39" t="s">
        <v>99</v>
      </c>
      <c r="D44" s="44">
        <v>30</v>
      </c>
      <c r="E44" s="17">
        <v>0.1</v>
      </c>
      <c r="F44" s="18">
        <f>D44*(1+E44)</f>
        <v>33</v>
      </c>
      <c r="G44" s="19" t="s">
        <v>16</v>
      </c>
      <c r="H44" s="61">
        <v>33.087975</v>
      </c>
      <c r="I44" s="20">
        <f t="shared" ref="I44:I56" si="2">H44*D44</f>
        <v>992.63924999999995</v>
      </c>
      <c r="J44" s="21"/>
    </row>
    <row r="45" spans="1:14" customFormat="1" x14ac:dyDescent="0.25">
      <c r="A45" s="5">
        <f>IF(F45&lt;&gt;"",1+MAX($A$26:A44),"")</f>
        <v>22</v>
      </c>
      <c r="B45" s="15" t="s">
        <v>28</v>
      </c>
      <c r="C45" s="39" t="s">
        <v>204</v>
      </c>
      <c r="D45" s="44">
        <v>17.8</v>
      </c>
      <c r="E45" s="17">
        <v>1.1000000000000001</v>
      </c>
      <c r="F45" s="18">
        <f t="shared" ref="F45:F53" si="3">D45*(1+E45)</f>
        <v>37.380000000000003</v>
      </c>
      <c r="G45" s="19" t="s">
        <v>16</v>
      </c>
      <c r="H45" s="61">
        <v>9.5293367999999994</v>
      </c>
      <c r="I45" s="20">
        <f t="shared" si="2"/>
        <v>169.62219504000001</v>
      </c>
      <c r="J45" s="21"/>
    </row>
    <row r="46" spans="1:14" customFormat="1" x14ac:dyDescent="0.25">
      <c r="A46" s="5">
        <f>IF(F46&lt;&gt;"",1+MAX($A$26:A45),"")</f>
        <v>23</v>
      </c>
      <c r="B46" s="15" t="s">
        <v>28</v>
      </c>
      <c r="C46" s="39" t="s">
        <v>91</v>
      </c>
      <c r="D46" s="44">
        <v>274.56864216054015</v>
      </c>
      <c r="E46" s="17">
        <v>2.1</v>
      </c>
      <c r="F46" s="18">
        <f t="shared" si="3"/>
        <v>851.1627906976745</v>
      </c>
      <c r="G46" s="19" t="s">
        <v>16</v>
      </c>
      <c r="H46" s="61">
        <v>4.6323164999999999</v>
      </c>
      <c r="I46" s="20">
        <f t="shared" si="2"/>
        <v>1271.8888514628659</v>
      </c>
      <c r="J46" s="21"/>
    </row>
    <row r="47" spans="1:14" customFormat="1" x14ac:dyDescent="0.25">
      <c r="A47" s="5">
        <f>IF(F47&lt;&gt;"",1+MAX($A$26:A46),"")</f>
        <v>24</v>
      </c>
      <c r="B47" s="15" t="s">
        <v>28</v>
      </c>
      <c r="C47" s="39" t="s">
        <v>205</v>
      </c>
      <c r="D47" s="44">
        <v>13.87</v>
      </c>
      <c r="E47" s="17">
        <v>3.1</v>
      </c>
      <c r="F47" s="18">
        <f t="shared" si="3"/>
        <v>56.86699999999999</v>
      </c>
      <c r="G47" s="19" t="s">
        <v>16</v>
      </c>
      <c r="H47" s="61">
        <v>19.058673599999999</v>
      </c>
      <c r="I47" s="20">
        <f t="shared" si="2"/>
        <v>264.34380283199999</v>
      </c>
      <c r="J47" s="21"/>
    </row>
    <row r="48" spans="1:14" customFormat="1" x14ac:dyDescent="0.25">
      <c r="A48" s="5">
        <f>IF(F48&lt;&gt;"",1+MAX($A$26:A47),"")</f>
        <v>25</v>
      </c>
      <c r="B48" s="15" t="s">
        <v>28</v>
      </c>
      <c r="C48" s="39" t="s">
        <v>206</v>
      </c>
      <c r="D48" s="44">
        <v>5.89</v>
      </c>
      <c r="E48" s="17">
        <v>4.0999999999999996</v>
      </c>
      <c r="F48" s="18">
        <f t="shared" si="3"/>
        <v>30.038999999999998</v>
      </c>
      <c r="G48" s="19" t="s">
        <v>16</v>
      </c>
      <c r="H48" s="61">
        <v>22.2351192</v>
      </c>
      <c r="I48" s="20">
        <f t="shared" si="2"/>
        <v>130.96485208799999</v>
      </c>
      <c r="J48" s="21"/>
    </row>
    <row r="49" spans="1:14" customFormat="1" x14ac:dyDescent="0.25">
      <c r="A49" s="5">
        <f>IF(F49&lt;&gt;"",1+MAX($A$26:A48),"")</f>
        <v>26</v>
      </c>
      <c r="B49" s="15" t="s">
        <v>28</v>
      </c>
      <c r="C49" s="39" t="s">
        <v>84</v>
      </c>
      <c r="D49" s="44">
        <v>219.05476369092273</v>
      </c>
      <c r="E49" s="17">
        <v>5.0999999999999996</v>
      </c>
      <c r="F49" s="18">
        <f t="shared" si="3"/>
        <v>1336.2340585146285</v>
      </c>
      <c r="G49" s="19" t="s">
        <v>16</v>
      </c>
      <c r="H49" s="61">
        <v>10.058744399999998</v>
      </c>
      <c r="I49" s="20">
        <f t="shared" si="2"/>
        <v>2203.4158775693918</v>
      </c>
      <c r="J49" s="21"/>
    </row>
    <row r="50" spans="1:14" customFormat="1" x14ac:dyDescent="0.25">
      <c r="A50" s="5">
        <f>IF(F50&lt;&gt;"",1+MAX($A$26:A49),"")</f>
        <v>27</v>
      </c>
      <c r="B50" s="15" t="s">
        <v>28</v>
      </c>
      <c r="C50" s="39" t="s">
        <v>85</v>
      </c>
      <c r="D50" s="44">
        <v>35</v>
      </c>
      <c r="E50" s="17">
        <v>6.1</v>
      </c>
      <c r="F50" s="18">
        <f t="shared" si="3"/>
        <v>248.5</v>
      </c>
      <c r="G50" s="19" t="s">
        <v>16</v>
      </c>
      <c r="H50" s="61">
        <v>15.882227999999998</v>
      </c>
      <c r="I50" s="20">
        <f t="shared" si="2"/>
        <v>555.87797999999998</v>
      </c>
      <c r="J50" s="21"/>
    </row>
    <row r="51" spans="1:14" customFormat="1" x14ac:dyDescent="0.25">
      <c r="A51" s="5">
        <f>IF(F51&lt;&gt;"",1+MAX($A$26:A50),"")</f>
        <v>28</v>
      </c>
      <c r="B51" s="15" t="s">
        <v>28</v>
      </c>
      <c r="C51" s="39" t="s">
        <v>86</v>
      </c>
      <c r="D51" s="44">
        <v>70</v>
      </c>
      <c r="E51" s="17">
        <v>7.1</v>
      </c>
      <c r="F51" s="18">
        <f t="shared" si="3"/>
        <v>567</v>
      </c>
      <c r="G51" s="19" t="s">
        <v>16</v>
      </c>
      <c r="H51" s="61">
        <v>15.882227999999998</v>
      </c>
      <c r="I51" s="20">
        <f t="shared" si="2"/>
        <v>1111.75596</v>
      </c>
      <c r="J51" s="21"/>
    </row>
    <row r="52" spans="1:14" customFormat="1" x14ac:dyDescent="0.25">
      <c r="A52" s="5">
        <f>IF(F52&lt;&gt;"",1+MAX($A$26:A51),"")</f>
        <v>29</v>
      </c>
      <c r="B52" s="15" t="s">
        <v>28</v>
      </c>
      <c r="C52" s="39" t="s">
        <v>87</v>
      </c>
      <c r="D52" s="44">
        <v>25</v>
      </c>
      <c r="E52" s="17">
        <v>8.1</v>
      </c>
      <c r="F52" s="18">
        <f t="shared" si="3"/>
        <v>227.5</v>
      </c>
      <c r="G52" s="19" t="s">
        <v>16</v>
      </c>
      <c r="H52" s="61">
        <v>33.087975</v>
      </c>
      <c r="I52" s="20">
        <f t="shared" si="2"/>
        <v>827.19937500000003</v>
      </c>
      <c r="J52" s="21"/>
    </row>
    <row r="53" spans="1:14" customFormat="1" x14ac:dyDescent="0.25">
      <c r="A53" s="5">
        <f>IF(F53&lt;&gt;"",1+MAX($A$26:A52),"")</f>
        <v>30</v>
      </c>
      <c r="B53" s="15" t="s">
        <v>28</v>
      </c>
      <c r="C53" s="39" t="s">
        <v>105</v>
      </c>
      <c r="D53" s="44">
        <v>366</v>
      </c>
      <c r="E53" s="17">
        <v>9.1</v>
      </c>
      <c r="F53" s="18">
        <f t="shared" si="3"/>
        <v>3696.6</v>
      </c>
      <c r="G53" s="19" t="s">
        <v>16</v>
      </c>
      <c r="H53" s="61">
        <v>3.9705569999999994</v>
      </c>
      <c r="I53" s="20">
        <f t="shared" si="2"/>
        <v>1453.2238619999998</v>
      </c>
      <c r="J53" s="21"/>
    </row>
    <row r="54" spans="1:14" customFormat="1" x14ac:dyDescent="0.25">
      <c r="A54" s="5">
        <f>IF(F54&lt;&gt;"",1+MAX($A$26:A53),"")</f>
        <v>31</v>
      </c>
      <c r="B54" s="15" t="s">
        <v>28</v>
      </c>
      <c r="C54" s="41" t="s">
        <v>110</v>
      </c>
      <c r="D54" s="16">
        <v>159</v>
      </c>
      <c r="E54" s="17">
        <v>0.1</v>
      </c>
      <c r="F54" s="18">
        <f>D54*(1+E54)</f>
        <v>174.9</v>
      </c>
      <c r="G54" s="19" t="s">
        <v>15</v>
      </c>
      <c r="H54" s="61">
        <v>2.6470379999999998</v>
      </c>
      <c r="I54" s="20">
        <f t="shared" si="2"/>
        <v>420.87904199999997</v>
      </c>
      <c r="J54" s="21"/>
    </row>
    <row r="55" spans="1:14" customFormat="1" x14ac:dyDescent="0.25">
      <c r="A55" s="5">
        <f>IF(F55&lt;&gt;"",1+MAX($A$26:A54),"")</f>
        <v>32</v>
      </c>
      <c r="B55" s="15" t="s">
        <v>28</v>
      </c>
      <c r="C55" s="41" t="s">
        <v>112</v>
      </c>
      <c r="D55" s="16">
        <v>366</v>
      </c>
      <c r="E55" s="17">
        <v>0.1</v>
      </c>
      <c r="F55" s="18">
        <f>D55*(1+E55)</f>
        <v>402.6</v>
      </c>
      <c r="G55" s="19" t="s">
        <v>15</v>
      </c>
      <c r="H55" s="61">
        <v>2.9117418000000002</v>
      </c>
      <c r="I55" s="20">
        <f t="shared" si="2"/>
        <v>1065.6974987999999</v>
      </c>
      <c r="J55" s="21"/>
    </row>
    <row r="56" spans="1:14" customFormat="1" x14ac:dyDescent="0.25">
      <c r="A56" s="5">
        <f>IF(F56&lt;&gt;"",1+MAX($A$26:A55),"")</f>
        <v>33</v>
      </c>
      <c r="B56" s="15" t="s">
        <v>28</v>
      </c>
      <c r="C56" s="41" t="s">
        <v>113</v>
      </c>
      <c r="D56" s="16">
        <v>366</v>
      </c>
      <c r="E56" s="17">
        <v>0.1</v>
      </c>
      <c r="F56" s="18">
        <f>D56*(1+E56)</f>
        <v>402.6</v>
      </c>
      <c r="G56" s="19" t="s">
        <v>15</v>
      </c>
      <c r="H56" s="61">
        <v>13.896949499999998</v>
      </c>
      <c r="I56" s="20">
        <f t="shared" si="2"/>
        <v>5086.2835169999989</v>
      </c>
      <c r="J56" s="21"/>
      <c r="N56" s="53"/>
    </row>
    <row r="57" spans="1:14" customFormat="1" x14ac:dyDescent="0.25">
      <c r="A57" s="5" t="str">
        <f>IF(F57&lt;&gt;"",1+MAX($A$26:A56),"")</f>
        <v/>
      </c>
      <c r="B57" s="15"/>
      <c r="C57" s="39"/>
      <c r="D57" s="16"/>
      <c r="E57" s="17"/>
      <c r="F57" s="18"/>
      <c r="G57" s="19"/>
      <c r="H57" s="61"/>
      <c r="I57" s="20"/>
      <c r="J57" s="21"/>
    </row>
    <row r="58" spans="1:14" customFormat="1" x14ac:dyDescent="0.25">
      <c r="A58" s="5" t="str">
        <f>IF(F58&lt;&gt;"",1+MAX($A$26:A57),"")</f>
        <v/>
      </c>
      <c r="B58" s="15"/>
      <c r="C58" s="49" t="s">
        <v>117</v>
      </c>
      <c r="D58" s="16"/>
      <c r="E58" s="17"/>
      <c r="F58" s="18"/>
      <c r="G58" s="19"/>
      <c r="H58" s="61"/>
      <c r="I58" s="20"/>
      <c r="J58" s="21"/>
    </row>
    <row r="59" spans="1:14" customFormat="1" x14ac:dyDescent="0.25">
      <c r="A59" s="5">
        <f>IF(F59&lt;&gt;"",1+MAX($A$8:A58),"")</f>
        <v>34</v>
      </c>
      <c r="B59" s="15" t="s">
        <v>23</v>
      </c>
      <c r="C59" s="41" t="s">
        <v>121</v>
      </c>
      <c r="D59" s="16">
        <v>1</v>
      </c>
      <c r="E59" s="17">
        <v>0</v>
      </c>
      <c r="F59" s="18">
        <f t="shared" ref="F59:F64" si="4">D59*(1+E59)</f>
        <v>1</v>
      </c>
      <c r="G59" s="19" t="s">
        <v>17</v>
      </c>
      <c r="H59" s="61">
        <v>3621.1479839999997</v>
      </c>
      <c r="I59" s="20">
        <f t="shared" ref="I59:I66" si="5">H59*D59</f>
        <v>3621.1479839999997</v>
      </c>
      <c r="J59" s="21"/>
    </row>
    <row r="60" spans="1:14" customFormat="1" x14ac:dyDescent="0.25">
      <c r="A60" s="5">
        <f>IF(F60&lt;&gt;"",1+MAX($A$8:A59),"")</f>
        <v>35</v>
      </c>
      <c r="B60" s="15" t="s">
        <v>23</v>
      </c>
      <c r="C60" s="41" t="s">
        <v>122</v>
      </c>
      <c r="D60" s="16">
        <v>1</v>
      </c>
      <c r="E60" s="17">
        <v>0</v>
      </c>
      <c r="F60" s="18">
        <f t="shared" si="4"/>
        <v>1</v>
      </c>
      <c r="G60" s="19" t="s">
        <v>17</v>
      </c>
      <c r="H60" s="61">
        <v>3335.2678799999999</v>
      </c>
      <c r="I60" s="20">
        <f t="shared" si="5"/>
        <v>3335.2678799999999</v>
      </c>
      <c r="J60" s="21"/>
    </row>
    <row r="61" spans="1:14" customFormat="1" x14ac:dyDescent="0.25">
      <c r="A61" s="5">
        <f>IF(F61&lt;&gt;"",1+MAX($A$8:A60),"")</f>
        <v>36</v>
      </c>
      <c r="B61" s="15" t="s">
        <v>23</v>
      </c>
      <c r="C61" s="41" t="s">
        <v>123</v>
      </c>
      <c r="D61" s="16">
        <v>1</v>
      </c>
      <c r="E61" s="17">
        <v>0</v>
      </c>
      <c r="F61" s="18">
        <f t="shared" si="4"/>
        <v>1</v>
      </c>
      <c r="G61" s="19" t="s">
        <v>17</v>
      </c>
      <c r="H61" s="61">
        <v>794.11139999999989</v>
      </c>
      <c r="I61" s="20">
        <f t="shared" si="5"/>
        <v>794.11139999999989</v>
      </c>
      <c r="J61" s="21"/>
    </row>
    <row r="62" spans="1:14" customFormat="1" ht="30" customHeight="1" x14ac:dyDescent="0.25">
      <c r="A62" s="5">
        <f>IF(F62&lt;&gt;"",1+MAX($A$8:A61),"")</f>
        <v>37</v>
      </c>
      <c r="B62" s="15" t="s">
        <v>23</v>
      </c>
      <c r="C62" s="41" t="s">
        <v>124</v>
      </c>
      <c r="D62" s="16">
        <v>1</v>
      </c>
      <c r="E62" s="17">
        <v>0</v>
      </c>
      <c r="F62" s="18">
        <f t="shared" si="4"/>
        <v>1</v>
      </c>
      <c r="G62" s="19" t="s">
        <v>17</v>
      </c>
      <c r="H62" s="61">
        <v>1270.5782399999998</v>
      </c>
      <c r="I62" s="20">
        <f t="shared" si="5"/>
        <v>1270.5782399999998</v>
      </c>
      <c r="J62" s="21"/>
    </row>
    <row r="63" spans="1:14" customFormat="1" x14ac:dyDescent="0.25">
      <c r="A63" s="5">
        <f>IF(F63&lt;&gt;"",1+MAX($A$8:A62),"")</f>
        <v>38</v>
      </c>
      <c r="B63" s="15" t="s">
        <v>23</v>
      </c>
      <c r="C63" s="41" t="s">
        <v>125</v>
      </c>
      <c r="D63" s="16">
        <v>1</v>
      </c>
      <c r="E63" s="17">
        <v>0</v>
      </c>
      <c r="F63" s="18">
        <f t="shared" si="4"/>
        <v>1</v>
      </c>
      <c r="G63" s="19" t="s">
        <v>17</v>
      </c>
      <c r="H63" s="61">
        <v>1588.2227999999998</v>
      </c>
      <c r="I63" s="20">
        <f t="shared" si="5"/>
        <v>1588.2227999999998</v>
      </c>
      <c r="J63" s="21"/>
    </row>
    <row r="64" spans="1:14" customFormat="1" x14ac:dyDescent="0.25">
      <c r="A64" s="5">
        <f>IF(F64&lt;&gt;"",1+MAX($A$8:A63),"")</f>
        <v>39</v>
      </c>
      <c r="B64" s="15" t="s">
        <v>23</v>
      </c>
      <c r="C64" s="41" t="s">
        <v>126</v>
      </c>
      <c r="D64" s="16">
        <v>1</v>
      </c>
      <c r="E64" s="17">
        <v>0</v>
      </c>
      <c r="F64" s="18">
        <f t="shared" si="4"/>
        <v>1</v>
      </c>
      <c r="G64" s="19" t="s">
        <v>17</v>
      </c>
      <c r="H64" s="61">
        <v>2064.6896400000001</v>
      </c>
      <c r="I64" s="20">
        <f t="shared" si="5"/>
        <v>2064.6896400000001</v>
      </c>
      <c r="J64" s="21"/>
    </row>
    <row r="65" spans="1:10" customFormat="1" x14ac:dyDescent="0.25">
      <c r="A65" s="5">
        <f>IF(F65&lt;&gt;"",1+MAX($A$8:A64),"")</f>
        <v>40</v>
      </c>
      <c r="B65" s="15" t="s">
        <v>23</v>
      </c>
      <c r="C65" s="41" t="s">
        <v>144</v>
      </c>
      <c r="D65" s="16">
        <v>2</v>
      </c>
      <c r="E65" s="17">
        <v>0</v>
      </c>
      <c r="F65" s="18">
        <f>D65*(1+E65)</f>
        <v>2</v>
      </c>
      <c r="G65" s="19" t="s">
        <v>17</v>
      </c>
      <c r="H65" s="61">
        <v>244.85101499999999</v>
      </c>
      <c r="I65" s="20">
        <f t="shared" si="5"/>
        <v>489.70202999999998</v>
      </c>
      <c r="J65" s="21"/>
    </row>
    <row r="66" spans="1:10" customFormat="1" x14ac:dyDescent="0.25">
      <c r="A66" s="5">
        <f>IF(F66&lt;&gt;"",1+MAX($A$8:A65),"")</f>
        <v>41</v>
      </c>
      <c r="B66" s="15" t="s">
        <v>23</v>
      </c>
      <c r="C66" s="41" t="s">
        <v>146</v>
      </c>
      <c r="D66" s="16">
        <v>1</v>
      </c>
      <c r="E66" s="17">
        <v>0</v>
      </c>
      <c r="F66" s="18">
        <f>D66*(1+E66)</f>
        <v>1</v>
      </c>
      <c r="G66" s="19" t="s">
        <v>17</v>
      </c>
      <c r="H66" s="61">
        <v>595.58354999999995</v>
      </c>
      <c r="I66" s="20">
        <f t="shared" si="5"/>
        <v>595.58354999999995</v>
      </c>
      <c r="J66" s="21"/>
    </row>
    <row r="67" spans="1:10" customFormat="1" x14ac:dyDescent="0.25">
      <c r="A67" s="5"/>
      <c r="B67" s="15"/>
      <c r="C67" s="39"/>
      <c r="D67" s="16"/>
      <c r="E67" s="17"/>
      <c r="F67" s="18"/>
      <c r="G67" s="19"/>
      <c r="H67" s="61"/>
      <c r="I67" s="20"/>
      <c r="J67" s="21"/>
    </row>
    <row r="68" spans="1:10" customFormat="1" x14ac:dyDescent="0.25">
      <c r="A68" s="5"/>
      <c r="B68" s="15"/>
      <c r="C68" s="49" t="s">
        <v>155</v>
      </c>
      <c r="D68" s="16"/>
      <c r="E68" s="17"/>
      <c r="F68" s="18"/>
      <c r="G68" s="19"/>
      <c r="H68" s="61"/>
      <c r="I68" s="20"/>
      <c r="J68" s="21"/>
    </row>
    <row r="69" spans="1:10" customFormat="1" x14ac:dyDescent="0.25">
      <c r="A69" s="5">
        <f>IF(F69&lt;&gt;"",1+MAX($A$8:A68),"")</f>
        <v>42</v>
      </c>
      <c r="B69" s="15" t="s">
        <v>23</v>
      </c>
      <c r="C69" s="41" t="s">
        <v>164</v>
      </c>
      <c r="D69" s="16">
        <f>384/1.14</f>
        <v>336.84210526315792</v>
      </c>
      <c r="E69" s="17">
        <v>0.1</v>
      </c>
      <c r="F69" s="18">
        <f>D69*(1+E69)</f>
        <v>370.52631578947376</v>
      </c>
      <c r="G69" s="19" t="s">
        <v>16</v>
      </c>
      <c r="H69" s="61">
        <v>4.2352607999999998</v>
      </c>
      <c r="I69" s="20">
        <f>H69*D69</f>
        <v>1426.6141642105263</v>
      </c>
      <c r="J69" s="21"/>
    </row>
    <row r="70" spans="1:10" customFormat="1" x14ac:dyDescent="0.25">
      <c r="A70" s="5">
        <f>IF(F70&lt;&gt;"",1+MAX($A$8:A69),"")</f>
        <v>43</v>
      </c>
      <c r="B70" s="15" t="s">
        <v>23</v>
      </c>
      <c r="C70" s="41" t="s">
        <v>149</v>
      </c>
      <c r="D70" s="16">
        <f>32*3</f>
        <v>96</v>
      </c>
      <c r="E70" s="17">
        <v>0.1</v>
      </c>
      <c r="F70" s="18">
        <f>D70*(1+E70)</f>
        <v>105.60000000000001</v>
      </c>
      <c r="G70" s="19" t="s">
        <v>16</v>
      </c>
      <c r="H70" s="61">
        <v>4.2352607999999998</v>
      </c>
      <c r="I70" s="20">
        <f>H70*D70</f>
        <v>406.58503680000001</v>
      </c>
      <c r="J70" s="21"/>
    </row>
    <row r="71" spans="1:10" customFormat="1" x14ac:dyDescent="0.25">
      <c r="A71" s="5">
        <f>IF(F71&lt;&gt;"",1+MAX($A$8:A70),"")</f>
        <v>44</v>
      </c>
      <c r="B71" s="15" t="s">
        <v>23</v>
      </c>
      <c r="C71" s="41" t="s">
        <v>150</v>
      </c>
      <c r="D71" s="16">
        <v>384</v>
      </c>
      <c r="E71" s="17">
        <v>0.1</v>
      </c>
      <c r="F71" s="18">
        <f>D71*(1+E71)</f>
        <v>422.40000000000003</v>
      </c>
      <c r="G71" s="19" t="s">
        <v>15</v>
      </c>
      <c r="H71" s="61">
        <v>3.0440936999999995</v>
      </c>
      <c r="I71" s="20">
        <f>H71*D71</f>
        <v>1168.9319807999998</v>
      </c>
      <c r="J71" s="21"/>
    </row>
    <row r="72" spans="1:10" customFormat="1" x14ac:dyDescent="0.25">
      <c r="A72" s="5">
        <f>IF(F72&lt;&gt;"",1+MAX($A$8:A71),"")</f>
        <v>45</v>
      </c>
      <c r="B72" s="15" t="s">
        <v>23</v>
      </c>
      <c r="C72" s="41" t="s">
        <v>156</v>
      </c>
      <c r="D72" s="16">
        <v>384</v>
      </c>
      <c r="E72" s="17">
        <v>0.1</v>
      </c>
      <c r="F72" s="18">
        <f>D72*(1+E72)</f>
        <v>422.40000000000003</v>
      </c>
      <c r="G72" s="19" t="s">
        <v>15</v>
      </c>
      <c r="H72" s="61">
        <v>3.9705569999999994</v>
      </c>
      <c r="I72" s="20">
        <f>H72*D72</f>
        <v>1524.6938879999998</v>
      </c>
      <c r="J72" s="21"/>
    </row>
    <row r="73" spans="1:10" customFormat="1" x14ac:dyDescent="0.25">
      <c r="A73" s="5">
        <f>IF(F73&lt;&gt;"",1+MAX($A$8:A72),"")</f>
        <v>46</v>
      </c>
      <c r="B73" s="15" t="s">
        <v>23</v>
      </c>
      <c r="C73" s="41" t="s">
        <v>157</v>
      </c>
      <c r="D73" s="16">
        <v>384</v>
      </c>
      <c r="E73" s="17">
        <v>0.1</v>
      </c>
      <c r="F73" s="18">
        <f>D73*(1+E73)</f>
        <v>422.40000000000003</v>
      </c>
      <c r="G73" s="19" t="s">
        <v>15</v>
      </c>
      <c r="H73" s="61">
        <v>2.5146860999999996</v>
      </c>
      <c r="I73" s="20">
        <f>H73*D73</f>
        <v>965.63946239999984</v>
      </c>
      <c r="J73" s="21"/>
    </row>
    <row r="74" spans="1:10" customFormat="1" x14ac:dyDescent="0.25">
      <c r="A74" s="5" t="str">
        <f>IF(F74&lt;&gt;"",1+MAX($A$8:A73),"")</f>
        <v/>
      </c>
      <c r="B74" s="15"/>
      <c r="C74" s="39"/>
      <c r="D74" s="16"/>
      <c r="E74" s="17"/>
      <c r="F74" s="18"/>
      <c r="G74" s="19"/>
      <c r="H74" s="61"/>
      <c r="I74" s="20"/>
      <c r="J74" s="21"/>
    </row>
    <row r="75" spans="1:10" customFormat="1" x14ac:dyDescent="0.25">
      <c r="A75" s="5" t="str">
        <f>IF(F75&lt;&gt;"",1+MAX($A$8:A74),"")</f>
        <v/>
      </c>
      <c r="B75" s="15"/>
      <c r="C75" s="49" t="s">
        <v>165</v>
      </c>
      <c r="D75" s="16"/>
      <c r="E75" s="17"/>
      <c r="F75" s="18"/>
      <c r="G75" s="19"/>
      <c r="H75" s="61"/>
      <c r="I75" s="20"/>
      <c r="J75" s="21"/>
    </row>
    <row r="76" spans="1:10" customFormat="1" x14ac:dyDescent="0.25">
      <c r="A76" s="5">
        <f>IF(F76&lt;&gt;"",1+MAX($A$8:A75),"")</f>
        <v>47</v>
      </c>
      <c r="B76" s="15" t="s">
        <v>23</v>
      </c>
      <c r="C76" s="41" t="s">
        <v>170</v>
      </c>
      <c r="D76" s="16">
        <v>485</v>
      </c>
      <c r="E76" s="17">
        <v>0.1</v>
      </c>
      <c r="F76" s="18">
        <v>533.5</v>
      </c>
      <c r="G76" s="19" t="s">
        <v>15</v>
      </c>
      <c r="H76" s="61">
        <v>12.573430499999999</v>
      </c>
      <c r="I76" s="20">
        <f t="shared" ref="I76:I81" si="6">H76*D76</f>
        <v>6098.1137924999994</v>
      </c>
      <c r="J76" s="21"/>
    </row>
    <row r="77" spans="1:10" customFormat="1" x14ac:dyDescent="0.25">
      <c r="A77" s="5">
        <f>IF(F77&lt;&gt;"",1+MAX($A$8:A76),"")</f>
        <v>48</v>
      </c>
      <c r="B77" s="15" t="s">
        <v>23</v>
      </c>
      <c r="C77" s="41" t="s">
        <v>171</v>
      </c>
      <c r="D77" s="16">
        <v>485</v>
      </c>
      <c r="E77" s="17">
        <v>0.1</v>
      </c>
      <c r="F77" s="18">
        <v>533.5</v>
      </c>
      <c r="G77" s="19" t="s">
        <v>15</v>
      </c>
      <c r="H77" s="61">
        <v>3.3087974999999998</v>
      </c>
      <c r="I77" s="20">
        <f t="shared" si="6"/>
        <v>1604.7667875</v>
      </c>
      <c r="J77" s="21"/>
    </row>
    <row r="78" spans="1:10" customFormat="1" x14ac:dyDescent="0.25">
      <c r="A78" s="5">
        <f>IF(F78&lt;&gt;"",1+MAX($A$8:A77),"")</f>
        <v>49</v>
      </c>
      <c r="B78" s="15" t="s">
        <v>23</v>
      </c>
      <c r="C78" s="41" t="s">
        <v>172</v>
      </c>
      <c r="D78" s="16">
        <v>502.09000000000003</v>
      </c>
      <c r="E78" s="17">
        <v>0.1</v>
      </c>
      <c r="F78" s="18">
        <v>552.29900000000009</v>
      </c>
      <c r="G78" s="19" t="s">
        <v>15</v>
      </c>
      <c r="H78" s="61">
        <v>2.3823341999999998</v>
      </c>
      <c r="I78" s="20">
        <f t="shared" si="6"/>
        <v>1196.1461784779999</v>
      </c>
      <c r="J78" s="21"/>
    </row>
    <row r="79" spans="1:10" customFormat="1" x14ac:dyDescent="0.25">
      <c r="A79" s="5">
        <f>IF(F79&lt;&gt;"",1+MAX($A$8:A78),"")</f>
        <v>50</v>
      </c>
      <c r="B79" s="15" t="s">
        <v>23</v>
      </c>
      <c r="C79" s="42" t="s">
        <v>173</v>
      </c>
      <c r="D79" s="16">
        <v>54.28</v>
      </c>
      <c r="E79" s="17">
        <v>0.1</v>
      </c>
      <c r="F79" s="18">
        <v>59.708000000000006</v>
      </c>
      <c r="G79" s="19" t="s">
        <v>16</v>
      </c>
      <c r="H79" s="61">
        <v>6.6175949999999997</v>
      </c>
      <c r="I79" s="20">
        <f t="shared" si="6"/>
        <v>359.20305659999997</v>
      </c>
      <c r="J79" s="21"/>
    </row>
    <row r="80" spans="1:10" customFormat="1" x14ac:dyDescent="0.25">
      <c r="A80" s="5">
        <f>IF(F80&lt;&gt;"",1+MAX($A$8:A79),"")</f>
        <v>51</v>
      </c>
      <c r="B80" s="15" t="s">
        <v>23</v>
      </c>
      <c r="C80" s="39" t="s">
        <v>168</v>
      </c>
      <c r="D80" s="16">
        <v>485</v>
      </c>
      <c r="E80" s="17">
        <v>0.1</v>
      </c>
      <c r="F80" s="18">
        <v>59.708000000000006</v>
      </c>
      <c r="G80" s="19" t="s">
        <v>15</v>
      </c>
      <c r="H80" s="61">
        <v>2.5146860999999996</v>
      </c>
      <c r="I80" s="20">
        <f t="shared" si="6"/>
        <v>1219.6227584999997</v>
      </c>
      <c r="J80" s="21"/>
    </row>
    <row r="81" spans="1:10" customFormat="1" x14ac:dyDescent="0.25">
      <c r="A81" s="5">
        <f>IF(F81&lt;&gt;"",1+MAX($A$8:A80),"")</f>
        <v>52</v>
      </c>
      <c r="B81" s="15" t="s">
        <v>23</v>
      </c>
      <c r="C81" s="39" t="s">
        <v>169</v>
      </c>
      <c r="D81" s="16">
        <v>180</v>
      </c>
      <c r="E81" s="17">
        <v>0.1</v>
      </c>
      <c r="F81" s="18">
        <v>59.708000000000006</v>
      </c>
      <c r="G81" s="19" t="s">
        <v>16</v>
      </c>
      <c r="H81" s="61">
        <v>0.52940759999999998</v>
      </c>
      <c r="I81" s="20">
        <f t="shared" si="6"/>
        <v>95.293368000000001</v>
      </c>
      <c r="J81" s="21"/>
    </row>
    <row r="82" spans="1:10" customFormat="1" x14ac:dyDescent="0.25">
      <c r="A82" s="5" t="str">
        <f>IF(F82&lt;&gt;"",1+MAX($A$8:A81),"")</f>
        <v/>
      </c>
      <c r="B82" s="15"/>
      <c r="C82" s="39"/>
      <c r="D82" s="16"/>
      <c r="E82" s="17"/>
      <c r="F82" s="18"/>
      <c r="G82" s="19"/>
      <c r="H82" s="61"/>
      <c r="I82" s="20"/>
      <c r="J82" s="21"/>
    </row>
    <row r="83" spans="1:10" customFormat="1" x14ac:dyDescent="0.25">
      <c r="A83" s="5" t="str">
        <f>IF(F83&lt;&gt;"",1+MAX($A$8:A82),"")</f>
        <v/>
      </c>
      <c r="B83" s="15"/>
      <c r="C83" s="49" t="s">
        <v>203</v>
      </c>
      <c r="D83" s="16"/>
      <c r="E83" s="17"/>
      <c r="F83" s="18"/>
      <c r="G83" s="19"/>
      <c r="H83" s="61"/>
      <c r="I83" s="20"/>
      <c r="J83" s="21"/>
    </row>
    <row r="84" spans="1:10" customFormat="1" x14ac:dyDescent="0.25">
      <c r="A84" s="5">
        <v>147</v>
      </c>
      <c r="B84" s="15" t="s">
        <v>23</v>
      </c>
      <c r="C84" s="42" t="s">
        <v>214</v>
      </c>
      <c r="D84" s="16">
        <v>10</v>
      </c>
      <c r="E84" s="17">
        <v>0</v>
      </c>
      <c r="F84" s="18">
        <f>D84*(1+E84)</f>
        <v>10</v>
      </c>
      <c r="G84" s="19" t="s">
        <v>17</v>
      </c>
      <c r="H84" s="61">
        <v>165.17517119999999</v>
      </c>
      <c r="I84" s="20">
        <f>H84*D84</f>
        <v>1651.751712</v>
      </c>
      <c r="J84" s="21"/>
    </row>
    <row r="85" spans="1:10" customFormat="1" x14ac:dyDescent="0.25">
      <c r="A85" s="5">
        <v>147</v>
      </c>
      <c r="B85" s="15" t="s">
        <v>23</v>
      </c>
      <c r="C85" s="42" t="s">
        <v>219</v>
      </c>
      <c r="D85" s="16">
        <v>6</v>
      </c>
      <c r="E85" s="17">
        <v>0</v>
      </c>
      <c r="F85" s="18">
        <f>D85*(1+E85)</f>
        <v>6</v>
      </c>
      <c r="G85" s="19" t="s">
        <v>17</v>
      </c>
      <c r="H85" s="61">
        <v>318.30631949999997</v>
      </c>
      <c r="I85" s="20">
        <f>H85*D85</f>
        <v>1909.8379169999998</v>
      </c>
      <c r="J85" s="21"/>
    </row>
    <row r="86" spans="1:10" customFormat="1" x14ac:dyDescent="0.25">
      <c r="A86" s="5">
        <v>147</v>
      </c>
      <c r="B86" s="15" t="s">
        <v>23</v>
      </c>
      <c r="C86" s="42" t="s">
        <v>217</v>
      </c>
      <c r="D86" s="16">
        <v>1</v>
      </c>
      <c r="E86" s="17">
        <v>0</v>
      </c>
      <c r="F86" s="18">
        <f>D86*(1+E86)</f>
        <v>1</v>
      </c>
      <c r="G86" s="19" t="s">
        <v>17</v>
      </c>
      <c r="H86" s="61">
        <v>490.36378949999994</v>
      </c>
      <c r="I86" s="20">
        <f>H86*D86</f>
        <v>490.36378949999994</v>
      </c>
      <c r="J86" s="21"/>
    </row>
    <row r="87" spans="1:10" customFormat="1" x14ac:dyDescent="0.25">
      <c r="A87" s="5">
        <v>147</v>
      </c>
      <c r="B87" s="15" t="s">
        <v>23</v>
      </c>
      <c r="C87" s="42" t="s">
        <v>218</v>
      </c>
      <c r="D87" s="16">
        <v>2</v>
      </c>
      <c r="E87" s="17">
        <v>0</v>
      </c>
      <c r="F87" s="18">
        <f>D87*(1+E87)</f>
        <v>2</v>
      </c>
      <c r="G87" s="19" t="s">
        <v>17</v>
      </c>
      <c r="H87" s="61">
        <v>145.58708999999999</v>
      </c>
      <c r="I87" s="20">
        <f>H87*D87</f>
        <v>291.17417999999998</v>
      </c>
      <c r="J87" s="21"/>
    </row>
    <row r="88" spans="1:10" customFormat="1" x14ac:dyDescent="0.25">
      <c r="A88" s="5">
        <v>147</v>
      </c>
      <c r="B88" s="15" t="s">
        <v>23</v>
      </c>
      <c r="C88" s="42" t="s">
        <v>236</v>
      </c>
      <c r="D88" s="16">
        <f>43*2</f>
        <v>86</v>
      </c>
      <c r="E88" s="17">
        <v>0.1</v>
      </c>
      <c r="F88" s="18">
        <f>D88*(1+E88)</f>
        <v>94.600000000000009</v>
      </c>
      <c r="G88" s="19" t="s">
        <v>16</v>
      </c>
      <c r="H88" s="61">
        <v>30.970344599999997</v>
      </c>
      <c r="I88" s="20">
        <f>H88*D88</f>
        <v>2663.4496356</v>
      </c>
      <c r="J88" s="21"/>
    </row>
    <row r="89" spans="1:10" customFormat="1" x14ac:dyDescent="0.25">
      <c r="B89" s="22"/>
      <c r="C89" s="22"/>
    </row>
    <row r="90" spans="1:10" customFormat="1" ht="18.75" x14ac:dyDescent="0.25">
      <c r="A90" s="90" t="s">
        <v>211</v>
      </c>
      <c r="B90" s="90"/>
      <c r="C90" s="90"/>
      <c r="D90" s="90"/>
      <c r="E90" s="90"/>
      <c r="F90" s="90"/>
      <c r="G90" s="90"/>
      <c r="H90" s="90"/>
      <c r="I90" s="90"/>
      <c r="J90" s="9">
        <f>SUM(I91:I98)</f>
        <v>14932.470765599999</v>
      </c>
    </row>
    <row r="91" spans="1:10" customFormat="1" x14ac:dyDescent="0.25">
      <c r="A91" s="5">
        <f>IF(F91&lt;&gt;"",1+MAX($A$8:A90),"")</f>
        <v>148</v>
      </c>
      <c r="B91" s="15" t="s">
        <v>23</v>
      </c>
      <c r="C91" s="41" t="s">
        <v>166</v>
      </c>
      <c r="D91" s="16">
        <v>1</v>
      </c>
      <c r="E91" s="17">
        <v>0</v>
      </c>
      <c r="F91" s="18">
        <f t="shared" ref="F91:F98" si="7">D91*(1+E91)</f>
        <v>1</v>
      </c>
      <c r="G91" s="19" t="s">
        <v>167</v>
      </c>
      <c r="H91" s="61">
        <v>4632.3164999999999</v>
      </c>
      <c r="I91" s="20">
        <f t="shared" ref="I91:I98" si="8">H91*D91</f>
        <v>4632.3164999999999</v>
      </c>
      <c r="J91" s="21"/>
    </row>
    <row r="92" spans="1:10" customFormat="1" x14ac:dyDescent="0.25">
      <c r="A92" s="5">
        <f>IF(F92&lt;&gt;"",1+MAX($A$8:A91),"")</f>
        <v>149</v>
      </c>
      <c r="B92" s="15" t="s">
        <v>23</v>
      </c>
      <c r="C92" s="41" t="s">
        <v>182</v>
      </c>
      <c r="D92" s="16">
        <v>1</v>
      </c>
      <c r="E92" s="17">
        <v>0</v>
      </c>
      <c r="F92" s="18">
        <f t="shared" si="7"/>
        <v>1</v>
      </c>
      <c r="G92" s="19" t="s">
        <v>17</v>
      </c>
      <c r="H92" s="61">
        <v>2183.8063499999998</v>
      </c>
      <c r="I92" s="20">
        <f t="shared" si="8"/>
        <v>2183.8063499999998</v>
      </c>
      <c r="J92" s="21"/>
    </row>
    <row r="93" spans="1:10" customFormat="1" x14ac:dyDescent="0.25">
      <c r="A93" s="5">
        <f>IF(F93&lt;&gt;"",1+MAX($A$8:A92),"")</f>
        <v>150</v>
      </c>
      <c r="B93" s="15" t="s">
        <v>23</v>
      </c>
      <c r="C93" s="42" t="s">
        <v>214</v>
      </c>
      <c r="D93" s="16">
        <v>8</v>
      </c>
      <c r="E93" s="17">
        <v>0</v>
      </c>
      <c r="F93" s="18">
        <f t="shared" si="7"/>
        <v>8</v>
      </c>
      <c r="G93" s="19" t="s">
        <v>17</v>
      </c>
      <c r="H93" s="61">
        <v>165.17517119999999</v>
      </c>
      <c r="I93" s="20">
        <f t="shared" si="8"/>
        <v>1321.4013696</v>
      </c>
      <c r="J93" s="21"/>
    </row>
    <row r="94" spans="1:10" customFormat="1" x14ac:dyDescent="0.25">
      <c r="A94" s="5">
        <f>IF(F94&lt;&gt;"",1+MAX($A$8:A93),"")</f>
        <v>151</v>
      </c>
      <c r="B94" s="15" t="s">
        <v>23</v>
      </c>
      <c r="C94" s="42" t="s">
        <v>220</v>
      </c>
      <c r="D94" s="16">
        <v>2</v>
      </c>
      <c r="E94" s="17">
        <v>0</v>
      </c>
      <c r="F94" s="18">
        <f t="shared" si="7"/>
        <v>2</v>
      </c>
      <c r="G94" s="19" t="s">
        <v>17</v>
      </c>
      <c r="H94" s="61">
        <v>318.30631949999997</v>
      </c>
      <c r="I94" s="20">
        <f t="shared" si="8"/>
        <v>636.61263899999994</v>
      </c>
      <c r="J94" s="21"/>
    </row>
    <row r="95" spans="1:10" customFormat="1" x14ac:dyDescent="0.25">
      <c r="A95" s="5">
        <f>IF(F95&lt;&gt;"",1+MAX($A$8:A94),"")</f>
        <v>152</v>
      </c>
      <c r="B95" s="15" t="s">
        <v>23</v>
      </c>
      <c r="C95" s="42" t="s">
        <v>215</v>
      </c>
      <c r="D95" s="16">
        <v>2</v>
      </c>
      <c r="E95" s="17">
        <v>0</v>
      </c>
      <c r="F95" s="18">
        <f t="shared" si="7"/>
        <v>2</v>
      </c>
      <c r="G95" s="19" t="s">
        <v>17</v>
      </c>
      <c r="H95" s="61">
        <v>318.30631949999997</v>
      </c>
      <c r="I95" s="20">
        <f t="shared" si="8"/>
        <v>636.61263899999994</v>
      </c>
      <c r="J95" s="21"/>
    </row>
    <row r="96" spans="1:10" customFormat="1" x14ac:dyDescent="0.25">
      <c r="A96" s="5">
        <f>IF(F96&lt;&gt;"",1+MAX($A$8:A95),"")</f>
        <v>153</v>
      </c>
      <c r="B96" s="15" t="s">
        <v>23</v>
      </c>
      <c r="C96" s="42" t="s">
        <v>221</v>
      </c>
      <c r="D96" s="16">
        <v>14</v>
      </c>
      <c r="E96" s="17">
        <v>0</v>
      </c>
      <c r="F96" s="18">
        <f t="shared" si="7"/>
        <v>14</v>
      </c>
      <c r="G96" s="19" t="s">
        <v>17</v>
      </c>
      <c r="H96" s="61">
        <v>318.30631949999997</v>
      </c>
      <c r="I96" s="20">
        <f t="shared" si="8"/>
        <v>4456.2884729999996</v>
      </c>
      <c r="J96" s="21"/>
    </row>
    <row r="97" spans="1:10" customFormat="1" x14ac:dyDescent="0.25">
      <c r="A97" s="5">
        <f>IF(F97&lt;&gt;"",1+MAX($A$8:A96),"")</f>
        <v>154</v>
      </c>
      <c r="B97" s="15" t="s">
        <v>23</v>
      </c>
      <c r="C97" s="42" t="s">
        <v>218</v>
      </c>
      <c r="D97" s="16">
        <v>2</v>
      </c>
      <c r="E97" s="17">
        <v>0</v>
      </c>
      <c r="F97" s="18">
        <f t="shared" si="7"/>
        <v>2</v>
      </c>
      <c r="G97" s="19" t="s">
        <v>17</v>
      </c>
      <c r="H97" s="61">
        <v>145.58708999999999</v>
      </c>
      <c r="I97" s="20">
        <f t="shared" si="8"/>
        <v>291.17417999999998</v>
      </c>
      <c r="J97" s="21"/>
    </row>
    <row r="98" spans="1:10" customFormat="1" x14ac:dyDescent="0.25">
      <c r="A98" s="5">
        <v>147</v>
      </c>
      <c r="B98" s="15" t="s">
        <v>23</v>
      </c>
      <c r="C98" s="42" t="s">
        <v>236</v>
      </c>
      <c r="D98" s="16">
        <v>25</v>
      </c>
      <c r="E98" s="17">
        <v>0.1</v>
      </c>
      <c r="F98" s="18">
        <f t="shared" si="7"/>
        <v>27.500000000000004</v>
      </c>
      <c r="G98" s="19" t="s">
        <v>16</v>
      </c>
      <c r="H98" s="61">
        <v>30.970344599999997</v>
      </c>
      <c r="I98" s="20">
        <f t="shared" si="8"/>
        <v>774.25861499999996</v>
      </c>
      <c r="J98" s="21"/>
    </row>
    <row r="99" spans="1:10" customFormat="1" x14ac:dyDescent="0.25">
      <c r="B99" s="22"/>
      <c r="C99" s="22"/>
    </row>
    <row r="100" spans="1:10" customFormat="1" ht="18.75" x14ac:dyDescent="0.25">
      <c r="A100" s="90" t="s">
        <v>212</v>
      </c>
      <c r="B100" s="90"/>
      <c r="C100" s="90"/>
      <c r="D100" s="90"/>
      <c r="E100" s="90"/>
      <c r="F100" s="90"/>
      <c r="G100" s="90"/>
      <c r="H100" s="90"/>
      <c r="I100" s="90"/>
      <c r="J100" s="9">
        <f>SUM(I101:I105)</f>
        <v>3515.1341120999996</v>
      </c>
    </row>
    <row r="101" spans="1:10" customFormat="1" x14ac:dyDescent="0.25">
      <c r="A101" s="5">
        <f>IF(F101&lt;&gt;"",1+MAX($A$8:A100),"")</f>
        <v>155</v>
      </c>
      <c r="B101" s="15" t="s">
        <v>23</v>
      </c>
      <c r="C101" s="42" t="s">
        <v>214</v>
      </c>
      <c r="D101" s="16">
        <v>3</v>
      </c>
      <c r="E101" s="17">
        <v>0</v>
      </c>
      <c r="F101" s="18">
        <f>D101*(1+E101)</f>
        <v>3</v>
      </c>
      <c r="G101" s="19" t="s">
        <v>17</v>
      </c>
      <c r="H101" s="61">
        <v>165.17517119999999</v>
      </c>
      <c r="I101" s="20">
        <f>H101*D101</f>
        <v>495.52551359999995</v>
      </c>
      <c r="J101" s="21"/>
    </row>
    <row r="102" spans="1:10" customFormat="1" x14ac:dyDescent="0.25">
      <c r="A102" s="5">
        <f>IF(F102&lt;&gt;"",1+MAX($A$8:A101),"")</f>
        <v>156</v>
      </c>
      <c r="B102" s="15" t="s">
        <v>23</v>
      </c>
      <c r="C102" s="42" t="s">
        <v>222</v>
      </c>
      <c r="D102" s="16">
        <v>1</v>
      </c>
      <c r="E102" s="17">
        <v>0</v>
      </c>
      <c r="F102" s="18">
        <f>D102*(1+E102)</f>
        <v>1</v>
      </c>
      <c r="G102" s="19" t="s">
        <v>17</v>
      </c>
      <c r="H102" s="61">
        <v>172.05747</v>
      </c>
      <c r="I102" s="20">
        <f>H102*D102</f>
        <v>172.05747</v>
      </c>
      <c r="J102" s="21"/>
    </row>
    <row r="103" spans="1:10" customFormat="1" x14ac:dyDescent="0.25">
      <c r="A103" s="5">
        <f>IF(F103&lt;&gt;"",1+MAX($A$8:A102),"")</f>
        <v>157</v>
      </c>
      <c r="B103" s="15" t="s">
        <v>23</v>
      </c>
      <c r="C103" s="42" t="s">
        <v>220</v>
      </c>
      <c r="D103" s="16">
        <v>1</v>
      </c>
      <c r="E103" s="17">
        <v>0</v>
      </c>
      <c r="F103" s="18">
        <f>D103*(1+E103)</f>
        <v>1</v>
      </c>
      <c r="G103" s="19" t="s">
        <v>17</v>
      </c>
      <c r="H103" s="61">
        <v>318.30631949999997</v>
      </c>
      <c r="I103" s="20">
        <f>H103*D103</f>
        <v>318.30631949999997</v>
      </c>
      <c r="J103" s="21"/>
    </row>
    <row r="104" spans="1:10" customFormat="1" x14ac:dyDescent="0.25">
      <c r="A104" s="5">
        <f>IF(F104&lt;&gt;"",1+MAX($A$8:A103),"")</f>
        <v>158</v>
      </c>
      <c r="B104" s="15" t="s">
        <v>23</v>
      </c>
      <c r="C104" s="42" t="s">
        <v>216</v>
      </c>
      <c r="D104" s="16">
        <v>6</v>
      </c>
      <c r="E104" s="17">
        <v>0</v>
      </c>
      <c r="F104" s="18">
        <f>D104*(1+E104)</f>
        <v>6</v>
      </c>
      <c r="G104" s="19" t="s">
        <v>17</v>
      </c>
      <c r="H104" s="61">
        <v>318.30631949999997</v>
      </c>
      <c r="I104" s="20">
        <f>H104*D104</f>
        <v>1909.8379169999998</v>
      </c>
      <c r="J104" s="21"/>
    </row>
    <row r="105" spans="1:10" customFormat="1" x14ac:dyDescent="0.25">
      <c r="A105" s="5">
        <v>147</v>
      </c>
      <c r="B105" s="15" t="s">
        <v>23</v>
      </c>
      <c r="C105" s="42" t="s">
        <v>236</v>
      </c>
      <c r="D105" s="16">
        <v>20</v>
      </c>
      <c r="E105" s="17">
        <v>0.1</v>
      </c>
      <c r="F105" s="18">
        <f>D105*(1+E105)</f>
        <v>22</v>
      </c>
      <c r="G105" s="19" t="s">
        <v>16</v>
      </c>
      <c r="H105" s="61">
        <v>30.970344599999997</v>
      </c>
      <c r="I105" s="20">
        <f>H105*D105</f>
        <v>619.40689199999997</v>
      </c>
      <c r="J105" s="21"/>
    </row>
    <row r="106" spans="1:10" customFormat="1" x14ac:dyDescent="0.25">
      <c r="B106" s="22"/>
      <c r="C106" s="22"/>
    </row>
    <row r="107" spans="1:10" customFormat="1" ht="18.75" x14ac:dyDescent="0.25">
      <c r="A107" s="90" t="s">
        <v>73</v>
      </c>
      <c r="B107" s="90"/>
      <c r="C107" s="90"/>
      <c r="D107" s="90"/>
      <c r="E107" s="90"/>
      <c r="F107" s="90"/>
      <c r="G107" s="90"/>
      <c r="H107" s="90"/>
      <c r="I107" s="90"/>
      <c r="J107" s="9">
        <f>SUM(I108:I165)</f>
        <v>31991.615011218091</v>
      </c>
    </row>
    <row r="108" spans="1:10" customFormat="1" x14ac:dyDescent="0.25">
      <c r="A108" s="5" t="str">
        <f>IF(F108&lt;&gt;"",1+MAX($A$26:A107),"")</f>
        <v/>
      </c>
      <c r="B108" s="15"/>
      <c r="C108" s="49" t="s">
        <v>56</v>
      </c>
      <c r="D108" s="16"/>
      <c r="E108" s="17"/>
      <c r="F108" s="18"/>
      <c r="G108" s="19"/>
      <c r="H108" s="61"/>
      <c r="I108" s="20"/>
      <c r="J108" s="21"/>
    </row>
    <row r="109" spans="1:10" customFormat="1" x14ac:dyDescent="0.25">
      <c r="A109" s="5">
        <f>IF(F109&lt;&gt;"",1+MAX($A$26:A108),"")</f>
        <v>159</v>
      </c>
      <c r="B109" s="15" t="s">
        <v>26</v>
      </c>
      <c r="C109" s="39" t="s">
        <v>51</v>
      </c>
      <c r="D109" s="16">
        <v>10.286</v>
      </c>
      <c r="E109" s="17">
        <v>0</v>
      </c>
      <c r="F109" s="18">
        <f>D109*(1+E109)</f>
        <v>10.286</v>
      </c>
      <c r="G109" s="19" t="s">
        <v>18</v>
      </c>
      <c r="H109" s="61">
        <v>46.323164999999996</v>
      </c>
      <c r="I109" s="20">
        <f>H109*D109</f>
        <v>476.48007518999992</v>
      </c>
      <c r="J109" s="21"/>
    </row>
    <row r="110" spans="1:10" customFormat="1" x14ac:dyDescent="0.25">
      <c r="A110" s="5">
        <f>IF(F110&lt;&gt;"",1+MAX($A$26:A109),"")</f>
        <v>160</v>
      </c>
      <c r="B110" s="15"/>
      <c r="C110" s="39" t="s">
        <v>52</v>
      </c>
      <c r="D110" s="16">
        <v>8.2509999999999994</v>
      </c>
      <c r="E110" s="17">
        <v>0</v>
      </c>
      <c r="F110" s="18">
        <f>D110*(1+E110)</f>
        <v>8.2509999999999994</v>
      </c>
      <c r="G110" s="19" t="s">
        <v>18</v>
      </c>
      <c r="H110" s="61">
        <v>79.411139999999989</v>
      </c>
      <c r="I110" s="20">
        <f>H110*D110</f>
        <v>655.22131613999989</v>
      </c>
      <c r="J110" s="21"/>
    </row>
    <row r="111" spans="1:10" customFormat="1" x14ac:dyDescent="0.25">
      <c r="A111" s="5" t="str">
        <f>IF(F111&lt;&gt;"",1+MAX($A$26:A110),"")</f>
        <v/>
      </c>
      <c r="B111" s="15"/>
      <c r="C111" s="39"/>
      <c r="D111" s="16"/>
      <c r="E111" s="17"/>
      <c r="F111" s="18"/>
      <c r="G111" s="19"/>
      <c r="H111" s="61"/>
      <c r="I111" s="20"/>
      <c r="J111" s="21"/>
    </row>
    <row r="112" spans="1:10" customFormat="1" x14ac:dyDescent="0.25">
      <c r="A112" s="5" t="str">
        <f>IF(F112&lt;&gt;"",1+MAX($A$26:A111),"")</f>
        <v/>
      </c>
      <c r="B112" s="15"/>
      <c r="C112" s="49" t="s">
        <v>53</v>
      </c>
      <c r="D112" s="16"/>
      <c r="E112" s="17"/>
      <c r="F112" s="18"/>
      <c r="G112" s="19"/>
      <c r="H112" s="61"/>
      <c r="I112" s="20"/>
      <c r="J112" s="21"/>
    </row>
    <row r="113" spans="1:10" customFormat="1" x14ac:dyDescent="0.25">
      <c r="A113" s="5">
        <f>IF(F113&lt;&gt;"",1+MAX($A$26:A112),"")</f>
        <v>161</v>
      </c>
      <c r="B113" s="15" t="s">
        <v>26</v>
      </c>
      <c r="C113" s="39" t="s">
        <v>54</v>
      </c>
      <c r="D113" s="16">
        <v>130</v>
      </c>
      <c r="E113" s="17">
        <v>0</v>
      </c>
      <c r="F113" s="18">
        <f>D113*(1+E113)</f>
        <v>130</v>
      </c>
      <c r="G113" s="19" t="s">
        <v>15</v>
      </c>
      <c r="H113" s="61">
        <v>2.9117418000000002</v>
      </c>
      <c r="I113" s="20">
        <f>H113*D113</f>
        <v>378.52643399999999</v>
      </c>
      <c r="J113" s="21"/>
    </row>
    <row r="114" spans="1:10" customFormat="1" x14ac:dyDescent="0.25">
      <c r="A114" s="5">
        <f>IF(F114&lt;&gt;"",1+MAX($A$26:A113),"")</f>
        <v>162</v>
      </c>
      <c r="B114" s="15" t="s">
        <v>26</v>
      </c>
      <c r="C114" s="39" t="s">
        <v>55</v>
      </c>
      <c r="D114" s="16">
        <v>130</v>
      </c>
      <c r="E114" s="17">
        <v>0</v>
      </c>
      <c r="F114" s="18">
        <f>D114*(1+E114)</f>
        <v>130</v>
      </c>
      <c r="G114" s="19" t="s">
        <v>15</v>
      </c>
      <c r="H114" s="61">
        <v>3.7058531999999995</v>
      </c>
      <c r="I114" s="20">
        <f>H114*D114</f>
        <v>481.76091599999995</v>
      </c>
      <c r="J114" s="21"/>
    </row>
    <row r="115" spans="1:10" customFormat="1" x14ac:dyDescent="0.25">
      <c r="A115" s="5"/>
      <c r="B115" s="15"/>
      <c r="C115" s="39"/>
      <c r="D115" s="16"/>
      <c r="E115" s="17"/>
      <c r="F115" s="18"/>
      <c r="G115" s="19"/>
      <c r="H115" s="61"/>
      <c r="I115" s="20"/>
      <c r="J115" s="21"/>
    </row>
    <row r="116" spans="1:10" customFormat="1" x14ac:dyDescent="0.25">
      <c r="A116" s="5"/>
      <c r="B116" s="15"/>
      <c r="C116" s="49" t="s">
        <v>57</v>
      </c>
      <c r="D116" s="16"/>
      <c r="E116" s="17"/>
      <c r="F116" s="18"/>
      <c r="G116" s="19"/>
      <c r="H116" s="61"/>
      <c r="I116" s="20"/>
      <c r="J116" s="21"/>
    </row>
    <row r="117" spans="1:10" customFormat="1" x14ac:dyDescent="0.25">
      <c r="A117" s="5">
        <f>IF(F117&lt;&gt;"",1+MAX($A$26:A107),"")</f>
        <v>159</v>
      </c>
      <c r="B117" s="15" t="s">
        <v>26</v>
      </c>
      <c r="C117" s="39" t="s">
        <v>34</v>
      </c>
      <c r="D117" s="44">
        <v>0.44598765432098764</v>
      </c>
      <c r="E117" s="17">
        <v>0.08</v>
      </c>
      <c r="F117" s="18">
        <f>D117*(1+E117)</f>
        <v>0.48166666666666669</v>
      </c>
      <c r="G117" s="19" t="s">
        <v>18</v>
      </c>
      <c r="H117" s="61">
        <v>880.14013499999987</v>
      </c>
      <c r="I117" s="20">
        <f>H117*D117</f>
        <v>392.53163428240731</v>
      </c>
      <c r="J117" s="21"/>
    </row>
    <row r="118" spans="1:10" customFormat="1" ht="30" x14ac:dyDescent="0.25">
      <c r="A118" s="5">
        <f>IF(F118&lt;&gt;"",1+MAX($A$26:A117),"")</f>
        <v>163</v>
      </c>
      <c r="B118" s="15" t="s">
        <v>28</v>
      </c>
      <c r="C118" s="39" t="s">
        <v>38</v>
      </c>
      <c r="D118" s="16">
        <f>(120*0.41)/27</f>
        <v>1.822222222222222</v>
      </c>
      <c r="E118" s="17">
        <v>0.08</v>
      </c>
      <c r="F118" s="18">
        <f>D118*(1+E118)</f>
        <v>1.9679999999999997</v>
      </c>
      <c r="G118" s="19" t="s">
        <v>18</v>
      </c>
      <c r="H118" s="61">
        <v>926.46329999999989</v>
      </c>
      <c r="I118" s="20">
        <f>H118*D118</f>
        <v>1688.2220133333328</v>
      </c>
      <c r="J118" s="21"/>
    </row>
    <row r="119" spans="1:10" customFormat="1" ht="30" x14ac:dyDescent="0.25">
      <c r="A119" s="5"/>
      <c r="B119" s="15" t="s">
        <v>90</v>
      </c>
      <c r="C119" s="39" t="s">
        <v>44</v>
      </c>
      <c r="D119" s="16">
        <v>3.7</v>
      </c>
      <c r="E119" s="17">
        <v>0.08</v>
      </c>
      <c r="F119" s="18">
        <f>D119*(1+E119)</f>
        <v>3.9960000000000004</v>
      </c>
      <c r="G119" s="19" t="s">
        <v>18</v>
      </c>
      <c r="H119" s="61">
        <v>899.99291999999991</v>
      </c>
      <c r="I119" s="20">
        <f>H119*D119</f>
        <v>3329.9738039999997</v>
      </c>
      <c r="J119" s="21"/>
    </row>
    <row r="120" spans="1:10" customFormat="1" ht="30" x14ac:dyDescent="0.25">
      <c r="A120" s="5">
        <f>IF(F120&lt;&gt;"",1+MAX($A$26:A119),"")</f>
        <v>164</v>
      </c>
      <c r="B120" s="15" t="s">
        <v>26</v>
      </c>
      <c r="C120" s="39" t="s">
        <v>58</v>
      </c>
      <c r="D120" s="16">
        <v>2.83</v>
      </c>
      <c r="E120" s="17">
        <v>0.08</v>
      </c>
      <c r="F120" s="18">
        <f>D120*(1+E120)</f>
        <v>3.0564000000000004</v>
      </c>
      <c r="G120" s="19" t="s">
        <v>18</v>
      </c>
      <c r="H120" s="61">
        <v>926.46329999999989</v>
      </c>
      <c r="I120" s="20">
        <f>H120*D120</f>
        <v>2621.8911389999998</v>
      </c>
      <c r="J120" s="21"/>
    </row>
    <row r="121" spans="1:10" customFormat="1" x14ac:dyDescent="0.25">
      <c r="A121" s="5"/>
      <c r="B121" s="15"/>
      <c r="C121" s="39"/>
      <c r="D121" s="16"/>
      <c r="E121" s="17"/>
      <c r="F121" s="18"/>
      <c r="G121" s="19"/>
      <c r="H121" s="61"/>
      <c r="I121" s="20"/>
      <c r="J121" s="21"/>
    </row>
    <row r="122" spans="1:10" customFormat="1" x14ac:dyDescent="0.25">
      <c r="A122" s="5"/>
      <c r="B122" s="15"/>
      <c r="C122" s="49" t="s">
        <v>81</v>
      </c>
      <c r="D122" s="16"/>
      <c r="E122" s="17"/>
      <c r="F122" s="18"/>
      <c r="G122" s="19"/>
      <c r="H122" s="61"/>
      <c r="I122" s="20"/>
      <c r="J122" s="21"/>
    </row>
    <row r="123" spans="1:10" customFormat="1" x14ac:dyDescent="0.25">
      <c r="A123" s="5">
        <f>IF(F123&lt;&gt;"",1+MAX($A$8:A122),"")</f>
        <v>165</v>
      </c>
      <c r="B123" s="15" t="s">
        <v>23</v>
      </c>
      <c r="C123" s="41" t="s">
        <v>82</v>
      </c>
      <c r="D123" s="16">
        <v>7</v>
      </c>
      <c r="E123" s="17">
        <v>0.1</v>
      </c>
      <c r="F123" s="18">
        <f>D123*(1+E123)</f>
        <v>7.7000000000000011</v>
      </c>
      <c r="G123" s="19" t="s">
        <v>16</v>
      </c>
      <c r="H123" s="61">
        <v>34.411493999999998</v>
      </c>
      <c r="I123" s="20">
        <f>H123*D123</f>
        <v>240.88045799999998</v>
      </c>
      <c r="J123" s="21"/>
    </row>
    <row r="124" spans="1:10" customFormat="1" x14ac:dyDescent="0.25">
      <c r="A124" s="5"/>
      <c r="B124" s="15"/>
      <c r="C124" s="39"/>
      <c r="D124" s="16"/>
      <c r="E124" s="17"/>
      <c r="F124" s="18"/>
      <c r="G124" s="19"/>
      <c r="H124" s="61"/>
      <c r="I124" s="20"/>
      <c r="J124" s="21"/>
    </row>
    <row r="125" spans="1:10" customFormat="1" x14ac:dyDescent="0.25">
      <c r="A125" s="5"/>
      <c r="B125" s="15"/>
      <c r="C125" s="49" t="s">
        <v>83</v>
      </c>
      <c r="D125" s="16"/>
      <c r="E125" s="17"/>
      <c r="F125" s="18"/>
      <c r="G125" s="19"/>
      <c r="H125" s="61"/>
      <c r="I125" s="20"/>
      <c r="J125" s="21"/>
    </row>
    <row r="126" spans="1:10" customFormat="1" x14ac:dyDescent="0.25">
      <c r="A126" s="5"/>
      <c r="B126" s="15" t="s">
        <v>28</v>
      </c>
      <c r="C126" s="39" t="s">
        <v>208</v>
      </c>
      <c r="D126" s="16">
        <v>117.02925731432859</v>
      </c>
      <c r="E126" s="17">
        <v>0.1</v>
      </c>
      <c r="F126" s="18">
        <f t="shared" ref="F126:F136" si="9">D126*(1+E126)</f>
        <v>128.73218304576145</v>
      </c>
      <c r="G126" s="19" t="s">
        <v>16</v>
      </c>
      <c r="H126" s="61">
        <v>8.2058178000000002</v>
      </c>
      <c r="I126" s="20">
        <f t="shared" ref="I126:I136" si="10">H126*D126</f>
        <v>960.3207627906977</v>
      </c>
      <c r="J126" s="21"/>
    </row>
    <row r="127" spans="1:10" customFormat="1" x14ac:dyDescent="0.25">
      <c r="A127" s="5"/>
      <c r="B127" s="15" t="s">
        <v>28</v>
      </c>
      <c r="C127" s="39" t="s">
        <v>209</v>
      </c>
      <c r="D127" s="16">
        <v>7.9</v>
      </c>
      <c r="E127" s="17">
        <v>0.1</v>
      </c>
      <c r="F127" s="18">
        <f t="shared" si="9"/>
        <v>8.6900000000000013</v>
      </c>
      <c r="G127" s="19" t="s">
        <v>16</v>
      </c>
      <c r="H127" s="61">
        <v>19.058673599999999</v>
      </c>
      <c r="I127" s="20">
        <f t="shared" si="10"/>
        <v>150.56352143999999</v>
      </c>
      <c r="J127" s="21"/>
    </row>
    <row r="128" spans="1:10" customFormat="1" x14ac:dyDescent="0.25">
      <c r="A128" s="5"/>
      <c r="B128" s="15" t="s">
        <v>28</v>
      </c>
      <c r="C128" s="39" t="s">
        <v>206</v>
      </c>
      <c r="D128" s="16">
        <v>3.1</v>
      </c>
      <c r="E128" s="17">
        <v>0.1</v>
      </c>
      <c r="F128" s="18">
        <f t="shared" si="9"/>
        <v>3.4100000000000006</v>
      </c>
      <c r="G128" s="19" t="s">
        <v>16</v>
      </c>
      <c r="H128" s="61">
        <v>22.2351192</v>
      </c>
      <c r="I128" s="20">
        <f t="shared" si="10"/>
        <v>68.928869520000006</v>
      </c>
      <c r="J128" s="21"/>
    </row>
    <row r="129" spans="1:10" customFormat="1" x14ac:dyDescent="0.25">
      <c r="A129" s="5"/>
      <c r="B129" s="15" t="s">
        <v>28</v>
      </c>
      <c r="C129" s="39" t="s">
        <v>88</v>
      </c>
      <c r="D129" s="16">
        <v>90</v>
      </c>
      <c r="E129" s="17">
        <v>0.1</v>
      </c>
      <c r="F129" s="18">
        <f t="shared" si="9"/>
        <v>99.000000000000014</v>
      </c>
      <c r="G129" s="19" t="s">
        <v>16</v>
      </c>
      <c r="H129" s="61">
        <v>8.2058178000000002</v>
      </c>
      <c r="I129" s="20">
        <f t="shared" si="10"/>
        <v>738.52360199999998</v>
      </c>
      <c r="J129" s="21"/>
    </row>
    <row r="130" spans="1:10" customFormat="1" x14ac:dyDescent="0.25">
      <c r="A130" s="5"/>
      <c r="B130" s="15" t="s">
        <v>28</v>
      </c>
      <c r="C130" s="39" t="s">
        <v>85</v>
      </c>
      <c r="D130" s="16">
        <v>25</v>
      </c>
      <c r="E130" s="17">
        <v>0.1</v>
      </c>
      <c r="F130" s="18">
        <f t="shared" si="9"/>
        <v>27.500000000000004</v>
      </c>
      <c r="G130" s="19" t="s">
        <v>16</v>
      </c>
      <c r="H130" s="61">
        <v>15.882227999999998</v>
      </c>
      <c r="I130" s="20">
        <f t="shared" si="10"/>
        <v>397.05569999999994</v>
      </c>
      <c r="J130" s="21"/>
    </row>
    <row r="131" spans="1:10" customFormat="1" x14ac:dyDescent="0.25">
      <c r="A131" s="5"/>
      <c r="B131" s="15" t="s">
        <v>28</v>
      </c>
      <c r="C131" s="39" t="s">
        <v>105</v>
      </c>
      <c r="D131" s="16">
        <v>120</v>
      </c>
      <c r="E131" s="17">
        <v>0.1</v>
      </c>
      <c r="F131" s="18">
        <f t="shared" si="9"/>
        <v>132</v>
      </c>
      <c r="G131" s="19" t="s">
        <v>16</v>
      </c>
      <c r="H131" s="61">
        <v>3.9705569999999994</v>
      </c>
      <c r="I131" s="20">
        <f t="shared" si="10"/>
        <v>476.46683999999993</v>
      </c>
      <c r="J131" s="21"/>
    </row>
    <row r="132" spans="1:10" customFormat="1" x14ac:dyDescent="0.25">
      <c r="A132" s="5"/>
      <c r="B132" s="15" t="s">
        <v>28</v>
      </c>
      <c r="C132" s="39" t="s">
        <v>110</v>
      </c>
      <c r="D132" s="16">
        <v>120</v>
      </c>
      <c r="E132" s="17">
        <v>0.1</v>
      </c>
      <c r="F132" s="18">
        <f t="shared" si="9"/>
        <v>132</v>
      </c>
      <c r="G132" s="19" t="s">
        <v>15</v>
      </c>
      <c r="H132" s="61">
        <v>2.6470379999999998</v>
      </c>
      <c r="I132" s="20">
        <f t="shared" si="10"/>
        <v>317.64455999999996</v>
      </c>
      <c r="J132" s="21"/>
    </row>
    <row r="133" spans="1:10" customFormat="1" x14ac:dyDescent="0.25">
      <c r="A133" s="5"/>
      <c r="B133" s="15" t="s">
        <v>28</v>
      </c>
      <c r="C133" s="41" t="s">
        <v>112</v>
      </c>
      <c r="D133" s="16">
        <v>156</v>
      </c>
      <c r="E133" s="17">
        <v>0.1</v>
      </c>
      <c r="F133" s="18">
        <f t="shared" si="9"/>
        <v>171.60000000000002</v>
      </c>
      <c r="G133" s="19" t="s">
        <v>15</v>
      </c>
      <c r="H133" s="61">
        <v>2.9117418000000002</v>
      </c>
      <c r="I133" s="20">
        <f t="shared" si="10"/>
        <v>454.23172080000001</v>
      </c>
      <c r="J133" s="21"/>
    </row>
    <row r="134" spans="1:10" customFormat="1" x14ac:dyDescent="0.25">
      <c r="A134" s="5"/>
      <c r="B134" s="15" t="s">
        <v>28</v>
      </c>
      <c r="C134" s="41" t="s">
        <v>113</v>
      </c>
      <c r="D134" s="16">
        <v>156</v>
      </c>
      <c r="E134" s="17">
        <v>0.1</v>
      </c>
      <c r="F134" s="18">
        <f t="shared" si="9"/>
        <v>171.60000000000002</v>
      </c>
      <c r="G134" s="19" t="s">
        <v>15</v>
      </c>
      <c r="H134" s="61">
        <v>13.896949499999998</v>
      </c>
      <c r="I134" s="20">
        <f t="shared" si="10"/>
        <v>2167.9241219999999</v>
      </c>
      <c r="J134" s="21"/>
    </row>
    <row r="135" spans="1:10" customFormat="1" x14ac:dyDescent="0.25">
      <c r="A135" s="5"/>
      <c r="B135" s="15"/>
      <c r="C135" s="49" t="s">
        <v>80</v>
      </c>
      <c r="D135" s="16"/>
      <c r="E135" s="17"/>
      <c r="F135" s="18"/>
      <c r="G135" s="19"/>
      <c r="H135" s="61"/>
      <c r="I135" s="20">
        <f t="shared" si="10"/>
        <v>0</v>
      </c>
      <c r="J135" s="21"/>
    </row>
    <row r="136" spans="1:10" customFormat="1" x14ac:dyDescent="0.25">
      <c r="A136" s="5">
        <f>IF(F136&lt;&gt;"",1+MAX($A$8:A135),"")</f>
        <v>166</v>
      </c>
      <c r="B136" s="15" t="s">
        <v>23</v>
      </c>
      <c r="C136" s="41" t="s">
        <v>108</v>
      </c>
      <c r="D136" s="16">
        <v>14.71</v>
      </c>
      <c r="E136" s="17">
        <v>0.1</v>
      </c>
      <c r="F136" s="18">
        <f t="shared" si="9"/>
        <v>16.181000000000001</v>
      </c>
      <c r="G136" s="19" t="s">
        <v>16</v>
      </c>
      <c r="H136" s="61">
        <v>145.58708999999999</v>
      </c>
      <c r="I136" s="20">
        <f t="shared" si="10"/>
        <v>2141.5860938999999</v>
      </c>
      <c r="J136" s="21"/>
    </row>
    <row r="137" spans="1:10" customFormat="1" x14ac:dyDescent="0.25">
      <c r="A137" s="5"/>
      <c r="B137" s="15"/>
      <c r="C137" s="41"/>
      <c r="D137" s="16"/>
      <c r="E137" s="17"/>
      <c r="F137" s="18"/>
      <c r="G137" s="19"/>
      <c r="H137" s="61"/>
      <c r="I137" s="20"/>
      <c r="J137" s="21"/>
    </row>
    <row r="138" spans="1:10" customFormat="1" x14ac:dyDescent="0.25">
      <c r="A138" s="5">
        <f>IF(F138&lt;&gt;"",1+MAX($A$8:A137),"")</f>
        <v>167</v>
      </c>
      <c r="B138" s="15" t="s">
        <v>23</v>
      </c>
      <c r="C138" s="41" t="s">
        <v>107</v>
      </c>
      <c r="D138" s="16">
        <v>1</v>
      </c>
      <c r="E138" s="17">
        <v>0</v>
      </c>
      <c r="F138" s="18">
        <f>D138*(1+E138)</f>
        <v>1</v>
      </c>
      <c r="G138" s="19" t="s">
        <v>17</v>
      </c>
      <c r="H138" s="61">
        <v>860.28734999999995</v>
      </c>
      <c r="I138" s="20">
        <f>H138*D138</f>
        <v>860.28734999999995</v>
      </c>
      <c r="J138" s="21"/>
    </row>
    <row r="139" spans="1:10" customFormat="1" x14ac:dyDescent="0.25">
      <c r="A139" s="5"/>
      <c r="B139" s="15"/>
      <c r="C139" s="49" t="s">
        <v>117</v>
      </c>
      <c r="D139" s="16"/>
      <c r="E139" s="17"/>
      <c r="F139" s="18"/>
      <c r="G139" s="19"/>
      <c r="H139" s="61"/>
      <c r="I139" s="20"/>
      <c r="J139" s="21"/>
    </row>
    <row r="140" spans="1:10" customFormat="1" x14ac:dyDescent="0.25">
      <c r="A140" s="5">
        <f>IF(F140&lt;&gt;"",1+MAX($A$8:A139),"")</f>
        <v>168</v>
      </c>
      <c r="B140" s="15" t="s">
        <v>23</v>
      </c>
      <c r="C140" s="41" t="s">
        <v>127</v>
      </c>
      <c r="D140" s="16">
        <v>1</v>
      </c>
      <c r="E140" s="17">
        <v>0</v>
      </c>
      <c r="F140" s="18">
        <f>D140*(1+E140)</f>
        <v>1</v>
      </c>
      <c r="G140" s="19" t="s">
        <v>17</v>
      </c>
      <c r="H140" s="61">
        <v>1185.873024</v>
      </c>
      <c r="I140" s="20">
        <f>H140*D140</f>
        <v>1185.873024</v>
      </c>
      <c r="J140" s="21"/>
    </row>
    <row r="141" spans="1:10" customFormat="1" x14ac:dyDescent="0.25">
      <c r="A141" s="5">
        <f>IF(F141&lt;&gt;"",1+MAX($A$8:A140),"")</f>
        <v>169</v>
      </c>
      <c r="B141" s="15" t="s">
        <v>23</v>
      </c>
      <c r="C141" s="41" t="s">
        <v>123</v>
      </c>
      <c r="D141" s="16">
        <v>1</v>
      </c>
      <c r="E141" s="17">
        <v>0</v>
      </c>
      <c r="F141" s="18">
        <f>D141*(1+E141)</f>
        <v>1</v>
      </c>
      <c r="G141" s="19" t="s">
        <v>17</v>
      </c>
      <c r="H141" s="61">
        <v>794.11139999999989</v>
      </c>
      <c r="I141" s="20">
        <f>H141*D141</f>
        <v>794.11139999999989</v>
      </c>
      <c r="J141" s="21"/>
    </row>
    <row r="142" spans="1:10" customFormat="1" x14ac:dyDescent="0.25">
      <c r="A142" s="5">
        <f>IF(F142&lt;&gt;"",1+MAX($A$8:A141),"")</f>
        <v>170</v>
      </c>
      <c r="B142" s="15" t="s">
        <v>23</v>
      </c>
      <c r="C142" s="41" t="s">
        <v>128</v>
      </c>
      <c r="D142" s="16">
        <v>1</v>
      </c>
      <c r="E142" s="17">
        <v>0</v>
      </c>
      <c r="F142" s="18">
        <f>D142*(1+E142)</f>
        <v>1</v>
      </c>
      <c r="G142" s="19" t="s">
        <v>17</v>
      </c>
      <c r="H142" s="61">
        <v>952.93367999999987</v>
      </c>
      <c r="I142" s="20">
        <f>H142*D142</f>
        <v>952.93367999999987</v>
      </c>
      <c r="J142" s="21"/>
    </row>
    <row r="143" spans="1:10" customFormat="1" ht="15.75" x14ac:dyDescent="0.25">
      <c r="A143" s="23" t="str">
        <f>IF(F143&lt;&gt;"",1+MAX($A$8:A142),"")</f>
        <v/>
      </c>
      <c r="B143" s="10"/>
      <c r="C143" s="38" t="s">
        <v>145</v>
      </c>
      <c r="D143" s="11"/>
      <c r="E143" s="12"/>
      <c r="F143" s="11"/>
      <c r="G143" s="13"/>
      <c r="H143" s="61"/>
      <c r="I143" s="24"/>
    </row>
    <row r="144" spans="1:10" customFormat="1" x14ac:dyDescent="0.25">
      <c r="A144" s="5">
        <f>IF(F144&lt;&gt;"",1+MAX($A$8:A143),"")</f>
        <v>171</v>
      </c>
      <c r="B144" s="15" t="s">
        <v>23</v>
      </c>
      <c r="C144" s="41" t="s">
        <v>144</v>
      </c>
      <c r="D144" s="16">
        <v>1</v>
      </c>
      <c r="E144" s="17">
        <v>0</v>
      </c>
      <c r="F144" s="18">
        <f>D144*(1+E144)</f>
        <v>1</v>
      </c>
      <c r="G144" s="19" t="s">
        <v>17</v>
      </c>
      <c r="H144" s="61">
        <v>244.85101499999999</v>
      </c>
      <c r="I144" s="20">
        <f>H144*D144</f>
        <v>244.85101499999999</v>
      </c>
      <c r="J144" s="21"/>
    </row>
    <row r="145" spans="1:10" customFormat="1" x14ac:dyDescent="0.25">
      <c r="A145" s="5">
        <f>IF(F145&lt;&gt;"",1+MAX($A$8:A144),"")</f>
        <v>172</v>
      </c>
      <c r="B145" s="15" t="s">
        <v>23</v>
      </c>
      <c r="C145" s="41" t="s">
        <v>146</v>
      </c>
      <c r="D145" s="16">
        <v>1</v>
      </c>
      <c r="E145" s="17">
        <v>0</v>
      </c>
      <c r="F145" s="18">
        <f>D145*(1+E145)</f>
        <v>1</v>
      </c>
      <c r="G145" s="19" t="s">
        <v>17</v>
      </c>
      <c r="H145" s="61">
        <v>595.58354999999995</v>
      </c>
      <c r="I145" s="20">
        <f>H145*D145</f>
        <v>595.58354999999995</v>
      </c>
      <c r="J145" s="21"/>
    </row>
    <row r="146" spans="1:10" customFormat="1" x14ac:dyDescent="0.25">
      <c r="A146" s="5"/>
      <c r="B146" s="15"/>
      <c r="C146" s="49"/>
      <c r="D146" s="16"/>
      <c r="E146" s="17"/>
      <c r="F146" s="18"/>
      <c r="G146" s="19"/>
      <c r="H146" s="61"/>
      <c r="I146" s="20"/>
      <c r="J146" s="21"/>
    </row>
    <row r="147" spans="1:10" customFormat="1" x14ac:dyDescent="0.25">
      <c r="A147" s="5"/>
      <c r="B147" s="15"/>
      <c r="C147" s="49" t="s">
        <v>155</v>
      </c>
      <c r="D147" s="16"/>
      <c r="E147" s="17"/>
      <c r="F147" s="18"/>
      <c r="G147" s="19"/>
      <c r="H147" s="61"/>
      <c r="I147" s="20"/>
      <c r="J147" s="21"/>
    </row>
    <row r="148" spans="1:10" customFormat="1" x14ac:dyDescent="0.25">
      <c r="A148" s="5">
        <f>IF(F148&lt;&gt;"",1+MAX($A$8:A147),"")</f>
        <v>173</v>
      </c>
      <c r="B148" s="15" t="s">
        <v>23</v>
      </c>
      <c r="C148" s="41" t="s">
        <v>163</v>
      </c>
      <c r="D148" s="16">
        <f>264/1.16</f>
        <v>227.58620689655174</v>
      </c>
      <c r="E148" s="17">
        <v>0.1</v>
      </c>
      <c r="F148" s="18">
        <f>D148*(1+E148)</f>
        <v>250.34482758620695</v>
      </c>
      <c r="G148" s="19" t="s">
        <v>16</v>
      </c>
      <c r="H148" s="61">
        <v>4.2352607999999998</v>
      </c>
      <c r="I148" s="20">
        <f>H148*D148</f>
        <v>963.88694068965526</v>
      </c>
      <c r="J148" s="21"/>
    </row>
    <row r="149" spans="1:10" customFormat="1" x14ac:dyDescent="0.25">
      <c r="A149" s="5">
        <f>IF(F149&lt;&gt;"",1+MAX($A$8:A148),"")</f>
        <v>174</v>
      </c>
      <c r="B149" s="15" t="s">
        <v>23</v>
      </c>
      <c r="C149" s="41" t="s">
        <v>149</v>
      </c>
      <c r="D149" s="16">
        <f>22*3</f>
        <v>66</v>
      </c>
      <c r="E149" s="17">
        <v>0.1</v>
      </c>
      <c r="F149" s="18">
        <f>D149*(1+E149)</f>
        <v>72.600000000000009</v>
      </c>
      <c r="G149" s="19" t="s">
        <v>16</v>
      </c>
      <c r="H149" s="61">
        <v>4.2352607999999998</v>
      </c>
      <c r="I149" s="20">
        <f>H149*D149</f>
        <v>279.52721279999997</v>
      </c>
      <c r="J149" s="21"/>
    </row>
    <row r="150" spans="1:10" customFormat="1" x14ac:dyDescent="0.25">
      <c r="A150" s="5">
        <f>IF(F150&lt;&gt;"",1+MAX($A$8:A149),"")</f>
        <v>175</v>
      </c>
      <c r="B150" s="15" t="s">
        <v>23</v>
      </c>
      <c r="C150" s="41" t="s">
        <v>150</v>
      </c>
      <c r="D150" s="16">
        <v>264</v>
      </c>
      <c r="E150" s="17">
        <v>0.1</v>
      </c>
      <c r="F150" s="18">
        <f>D150*(1+E150)</f>
        <v>290.40000000000003</v>
      </c>
      <c r="G150" s="19" t="s">
        <v>15</v>
      </c>
      <c r="H150" s="61">
        <v>3.0440936999999995</v>
      </c>
      <c r="I150" s="20">
        <f>H150*D150</f>
        <v>803.6407367999999</v>
      </c>
      <c r="J150" s="21"/>
    </row>
    <row r="151" spans="1:10" customFormat="1" x14ac:dyDescent="0.25">
      <c r="A151" s="5">
        <f>IF(F151&lt;&gt;"",1+MAX($A$8:A150),"")</f>
        <v>176</v>
      </c>
      <c r="B151" s="15" t="s">
        <v>23</v>
      </c>
      <c r="C151" s="41" t="s">
        <v>156</v>
      </c>
      <c r="D151" s="16">
        <v>264</v>
      </c>
      <c r="E151" s="17">
        <v>0.1</v>
      </c>
      <c r="F151" s="18">
        <f>D151*(1+E151)</f>
        <v>290.40000000000003</v>
      </c>
      <c r="G151" s="19" t="s">
        <v>15</v>
      </c>
      <c r="H151" s="61">
        <v>3.9705569999999994</v>
      </c>
      <c r="I151" s="20">
        <f>H151*D151</f>
        <v>1048.2270479999997</v>
      </c>
      <c r="J151" s="21"/>
    </row>
    <row r="152" spans="1:10" customFormat="1" x14ac:dyDescent="0.25">
      <c r="A152" s="5">
        <f>IF(F152&lt;&gt;"",1+MAX($A$8:A151),"")</f>
        <v>177</v>
      </c>
      <c r="B152" s="15" t="s">
        <v>23</v>
      </c>
      <c r="C152" s="41" t="s">
        <v>157</v>
      </c>
      <c r="D152" s="16">
        <v>264</v>
      </c>
      <c r="E152" s="17">
        <v>0.1</v>
      </c>
      <c r="F152" s="18">
        <f>D152*(1+E152)</f>
        <v>290.40000000000003</v>
      </c>
      <c r="G152" s="19" t="s">
        <v>15</v>
      </c>
      <c r="H152" s="61">
        <v>2.5146860999999996</v>
      </c>
      <c r="I152" s="20">
        <f>H152*D152</f>
        <v>663.87713039999994</v>
      </c>
      <c r="J152" s="21"/>
    </row>
    <row r="153" spans="1:10" customFormat="1" x14ac:dyDescent="0.25">
      <c r="A153" s="5" t="str">
        <f>IF(F153&lt;&gt;"",1+MAX($A$8:A152),"")</f>
        <v/>
      </c>
      <c r="B153" s="15"/>
      <c r="C153" s="41"/>
      <c r="D153" s="16"/>
      <c r="E153" s="17"/>
      <c r="F153" s="18"/>
      <c r="G153" s="19"/>
      <c r="H153" s="61"/>
      <c r="I153" s="20"/>
      <c r="J153" s="21"/>
    </row>
    <row r="154" spans="1:10" customFormat="1" x14ac:dyDescent="0.25">
      <c r="A154" s="5" t="str">
        <f>IF(F154&lt;&gt;"",1+MAX($A$8:A153),"")</f>
        <v/>
      </c>
      <c r="B154" s="15"/>
      <c r="C154" s="49" t="s">
        <v>165</v>
      </c>
      <c r="D154" s="16"/>
      <c r="E154" s="17"/>
      <c r="F154" s="18"/>
      <c r="G154" s="19"/>
      <c r="H154" s="61"/>
      <c r="I154" s="20"/>
      <c r="J154" s="21"/>
    </row>
    <row r="155" spans="1:10" customFormat="1" x14ac:dyDescent="0.25">
      <c r="A155" s="5">
        <f>IF(F155&lt;&gt;"",1+MAX($A$8:A154),"")</f>
        <v>178</v>
      </c>
      <c r="B155" s="15" t="s">
        <v>23</v>
      </c>
      <c r="C155" s="41" t="s">
        <v>170</v>
      </c>
      <c r="D155" s="16">
        <v>95</v>
      </c>
      <c r="E155" s="17">
        <v>0.1</v>
      </c>
      <c r="F155" s="18">
        <v>104.50000000000001</v>
      </c>
      <c r="G155" s="19" t="s">
        <v>15</v>
      </c>
      <c r="H155" s="61">
        <v>12.573430499999999</v>
      </c>
      <c r="I155" s="20">
        <f t="shared" ref="I155:I160" si="11">H155*D155</f>
        <v>1194.4758975</v>
      </c>
      <c r="J155" s="21"/>
    </row>
    <row r="156" spans="1:10" customFormat="1" x14ac:dyDescent="0.25">
      <c r="A156" s="5">
        <f>IF(F156&lt;&gt;"",1+MAX($A$8:A155),"")</f>
        <v>179</v>
      </c>
      <c r="B156" s="15" t="s">
        <v>23</v>
      </c>
      <c r="C156" s="41" t="s">
        <v>171</v>
      </c>
      <c r="D156" s="16">
        <v>95</v>
      </c>
      <c r="E156" s="17">
        <v>0.1</v>
      </c>
      <c r="F156" s="18">
        <v>104.50000000000001</v>
      </c>
      <c r="G156" s="19" t="s">
        <v>15</v>
      </c>
      <c r="H156" s="61">
        <v>3.3087974999999998</v>
      </c>
      <c r="I156" s="20">
        <f t="shared" si="11"/>
        <v>314.33576249999999</v>
      </c>
      <c r="J156" s="21"/>
    </row>
    <row r="157" spans="1:10" customFormat="1" x14ac:dyDescent="0.25">
      <c r="A157" s="5">
        <f>IF(F157&lt;&gt;"",1+MAX($A$8:A156),"")</f>
        <v>180</v>
      </c>
      <c r="B157" s="15" t="s">
        <v>23</v>
      </c>
      <c r="C157" s="41" t="s">
        <v>172</v>
      </c>
      <c r="D157" s="16">
        <v>317.45999999999998</v>
      </c>
      <c r="E157" s="17">
        <v>0.1</v>
      </c>
      <c r="F157" s="18">
        <v>349.20600000000002</v>
      </c>
      <c r="G157" s="19" t="s">
        <v>15</v>
      </c>
      <c r="H157" s="61">
        <v>2.3823341999999998</v>
      </c>
      <c r="I157" s="20">
        <f t="shared" si="11"/>
        <v>756.29581513199992</v>
      </c>
      <c r="J157" s="21"/>
    </row>
    <row r="158" spans="1:10" customFormat="1" x14ac:dyDescent="0.25">
      <c r="A158" s="5">
        <f>IF(F158&lt;&gt;"",1+MAX($A$8:A157),"")</f>
        <v>181</v>
      </c>
      <c r="B158" s="15" t="s">
        <v>23</v>
      </c>
      <c r="C158" s="42" t="s">
        <v>173</v>
      </c>
      <c r="D158" s="16">
        <v>34.32</v>
      </c>
      <c r="E158" s="17">
        <v>0.1</v>
      </c>
      <c r="F158" s="18">
        <v>37.752000000000002</v>
      </c>
      <c r="G158" s="19" t="s">
        <v>16</v>
      </c>
      <c r="H158" s="61">
        <v>6.6175949999999997</v>
      </c>
      <c r="I158" s="20">
        <f t="shared" si="11"/>
        <v>227.1158604</v>
      </c>
      <c r="J158" s="21"/>
    </row>
    <row r="159" spans="1:10" customFormat="1" x14ac:dyDescent="0.25">
      <c r="A159" s="5">
        <f>IF(F159&lt;&gt;"",1+MAX($A$8:A158),"")</f>
        <v>182</v>
      </c>
      <c r="B159" s="15" t="s">
        <v>23</v>
      </c>
      <c r="C159" s="39" t="s">
        <v>168</v>
      </c>
      <c r="D159" s="16">
        <v>95</v>
      </c>
      <c r="E159" s="17">
        <v>0.1</v>
      </c>
      <c r="F159" s="18">
        <v>59.708000000000006</v>
      </c>
      <c r="G159" s="19" t="s">
        <v>15</v>
      </c>
      <c r="H159" s="61">
        <v>2.5146860999999996</v>
      </c>
      <c r="I159" s="20">
        <f t="shared" si="11"/>
        <v>238.89517949999995</v>
      </c>
      <c r="J159" s="21"/>
    </row>
    <row r="160" spans="1:10" customFormat="1" x14ac:dyDescent="0.25">
      <c r="A160" s="5">
        <f>IF(F160&lt;&gt;"",1+MAX($A$8:A159),"")</f>
        <v>183</v>
      </c>
      <c r="B160" s="15" t="s">
        <v>23</v>
      </c>
      <c r="C160" s="39" t="s">
        <v>169</v>
      </c>
      <c r="D160" s="16">
        <v>36</v>
      </c>
      <c r="E160" s="17">
        <v>0.1</v>
      </c>
      <c r="F160" s="18">
        <v>59.708000000000006</v>
      </c>
      <c r="G160" s="19" t="s">
        <v>16</v>
      </c>
      <c r="H160" s="61">
        <v>0.52940759999999998</v>
      </c>
      <c r="I160" s="20">
        <f t="shared" si="11"/>
        <v>19.058673599999999</v>
      </c>
      <c r="J160" s="21"/>
    </row>
    <row r="161" spans="1:10" customFormat="1" x14ac:dyDescent="0.25">
      <c r="A161" s="5" t="str">
        <f>IF(F161&lt;&gt;"",1+MAX($A$8:A160),"")</f>
        <v/>
      </c>
      <c r="B161" s="15"/>
      <c r="C161" s="41"/>
      <c r="D161" s="16"/>
      <c r="E161" s="17"/>
      <c r="F161" s="18"/>
      <c r="G161" s="19"/>
      <c r="H161" s="61"/>
      <c r="I161" s="20"/>
      <c r="J161" s="21"/>
    </row>
    <row r="162" spans="1:10" customFormat="1" x14ac:dyDescent="0.25">
      <c r="A162" s="5" t="str">
        <f>IF(F162&lt;&gt;"",1+MAX($A$8:A161),"")</f>
        <v/>
      </c>
      <c r="B162" s="15"/>
      <c r="C162" s="49" t="s">
        <v>203</v>
      </c>
      <c r="D162" s="16"/>
      <c r="E162" s="17"/>
      <c r="F162" s="18"/>
      <c r="G162" s="19"/>
      <c r="H162" s="61"/>
      <c r="I162" s="20"/>
      <c r="J162" s="21"/>
    </row>
    <row r="163" spans="1:10" customFormat="1" x14ac:dyDescent="0.25">
      <c r="A163" s="5">
        <f>IF(F163&lt;&gt;"",1+MAX($A$8:A162),"")</f>
        <v>184</v>
      </c>
      <c r="B163" s="15" t="s">
        <v>23</v>
      </c>
      <c r="C163" s="42" t="s">
        <v>214</v>
      </c>
      <c r="D163" s="16">
        <v>5</v>
      </c>
      <c r="E163" s="17">
        <v>0</v>
      </c>
      <c r="F163" s="18">
        <v>59.708000000000006</v>
      </c>
      <c r="G163" s="19" t="s">
        <v>17</v>
      </c>
      <c r="H163" s="61">
        <v>165.17517119999999</v>
      </c>
      <c r="I163" s="20">
        <f>H163*D163</f>
        <v>825.875856</v>
      </c>
      <c r="J163" s="21"/>
    </row>
    <row r="164" spans="1:10" customFormat="1" x14ac:dyDescent="0.25">
      <c r="A164" s="5">
        <f>IF(F164&lt;&gt;"",1+MAX($A$8:A163),"")</f>
        <v>185</v>
      </c>
      <c r="B164" s="15" t="s">
        <v>23</v>
      </c>
      <c r="C164" s="42" t="s">
        <v>219</v>
      </c>
      <c r="D164" s="16">
        <v>3</v>
      </c>
      <c r="E164" s="17">
        <v>0</v>
      </c>
      <c r="F164" s="18">
        <v>59.708000000000006</v>
      </c>
      <c r="G164" s="19" t="s">
        <v>17</v>
      </c>
      <c r="H164" s="61">
        <v>318.30631949999997</v>
      </c>
      <c r="I164" s="20">
        <f>H164*D164</f>
        <v>954.91895849999992</v>
      </c>
      <c r="J164" s="21"/>
    </row>
    <row r="165" spans="1:10" customFormat="1" x14ac:dyDescent="0.25">
      <c r="A165" s="5">
        <f>IF(F165&lt;&gt;"",1+MAX($A$8:A164),"")</f>
        <v>186</v>
      </c>
      <c r="B165" s="15" t="s">
        <v>23</v>
      </c>
      <c r="C165" s="42" t="s">
        <v>236</v>
      </c>
      <c r="D165" s="16">
        <v>30</v>
      </c>
      <c r="E165" s="17">
        <v>0.1</v>
      </c>
      <c r="F165" s="18">
        <f>D165*(1+E165)</f>
        <v>33</v>
      </c>
      <c r="G165" s="19" t="s">
        <v>16</v>
      </c>
      <c r="H165" s="61">
        <v>30.970344599999997</v>
      </c>
      <c r="I165" s="20">
        <f>H165*D165</f>
        <v>929.11033799999996</v>
      </c>
      <c r="J165" s="21"/>
    </row>
    <row r="166" spans="1:10" customFormat="1" x14ac:dyDescent="0.25">
      <c r="B166" s="22"/>
      <c r="C166" s="22"/>
    </row>
    <row r="167" spans="1:10" customFormat="1" ht="18.75" x14ac:dyDescent="0.25">
      <c r="A167" s="90" t="s">
        <v>72</v>
      </c>
      <c r="B167" s="90"/>
      <c r="C167" s="90"/>
      <c r="D167" s="90"/>
      <c r="E167" s="90"/>
      <c r="F167" s="90"/>
      <c r="G167" s="90"/>
      <c r="H167" s="90"/>
      <c r="I167" s="90"/>
      <c r="J167" s="9">
        <f>SUM(I168:I186)</f>
        <v>10204.472959475335</v>
      </c>
    </row>
    <row r="168" spans="1:10" customFormat="1" x14ac:dyDescent="0.25">
      <c r="A168" s="5"/>
      <c r="B168" s="15"/>
      <c r="C168" s="49" t="s">
        <v>64</v>
      </c>
      <c r="D168" s="16"/>
      <c r="E168" s="17"/>
      <c r="F168" s="18"/>
      <c r="G168" s="19"/>
      <c r="H168" s="61"/>
      <c r="I168" s="20"/>
      <c r="J168" s="21"/>
    </row>
    <row r="169" spans="1:10" customFormat="1" ht="30" customHeight="1" x14ac:dyDescent="0.25">
      <c r="A169" s="5">
        <f>IF(F169&lt;&gt;"",1+MAX($A$26:A166),"")</f>
        <v>187</v>
      </c>
      <c r="B169" s="15" t="s">
        <v>65</v>
      </c>
      <c r="C169" s="39" t="s">
        <v>70</v>
      </c>
      <c r="D169" s="16">
        <v>6.21</v>
      </c>
      <c r="E169" s="17">
        <v>0</v>
      </c>
      <c r="F169" s="18">
        <f>D169*(1+E169)</f>
        <v>6.21</v>
      </c>
      <c r="G169" s="19" t="s">
        <v>16</v>
      </c>
      <c r="H169" s="61">
        <v>19.852784999999997</v>
      </c>
      <c r="I169" s="20">
        <f>H169*D169</f>
        <v>123.28579484999999</v>
      </c>
      <c r="J169" s="21"/>
    </row>
    <row r="170" spans="1:10" customFormat="1" x14ac:dyDescent="0.25">
      <c r="A170" s="5">
        <f>IF(F170&lt;&gt;"",1+MAX($A$26:A169),"")</f>
        <v>188</v>
      </c>
      <c r="B170" s="15" t="s">
        <v>65</v>
      </c>
      <c r="C170" s="39" t="s">
        <v>71</v>
      </c>
      <c r="D170" s="16">
        <v>19.27</v>
      </c>
      <c r="E170" s="17">
        <v>0</v>
      </c>
      <c r="F170" s="18">
        <f>D170*(1+E170)</f>
        <v>19.27</v>
      </c>
      <c r="G170" s="19" t="s">
        <v>16</v>
      </c>
      <c r="H170" s="61">
        <v>19.852784999999997</v>
      </c>
      <c r="I170" s="20">
        <f>H170*D170</f>
        <v>382.56316694999992</v>
      </c>
      <c r="J170" s="21"/>
    </row>
    <row r="171" spans="1:10" customFormat="1" x14ac:dyDescent="0.25">
      <c r="A171" s="5"/>
      <c r="B171" s="15"/>
      <c r="C171" s="39"/>
      <c r="D171" s="16"/>
      <c r="E171" s="17"/>
      <c r="F171" s="18"/>
      <c r="G171" s="19"/>
      <c r="H171" s="61"/>
      <c r="I171" s="20"/>
      <c r="J171" s="21"/>
    </row>
    <row r="172" spans="1:10" customFormat="1" x14ac:dyDescent="0.25">
      <c r="A172" s="5"/>
      <c r="B172" s="15"/>
      <c r="C172" s="49" t="s">
        <v>117</v>
      </c>
      <c r="D172" s="16"/>
      <c r="E172" s="17"/>
      <c r="F172" s="18"/>
      <c r="G172" s="19"/>
      <c r="H172" s="61"/>
      <c r="I172" s="20"/>
      <c r="J172" s="21"/>
    </row>
    <row r="173" spans="1:10" customFormat="1" x14ac:dyDescent="0.25">
      <c r="A173" s="5">
        <f>IF(F173&lt;&gt;"",1+MAX($A$8:A172),"")</f>
        <v>189</v>
      </c>
      <c r="B173" s="15" t="s">
        <v>23</v>
      </c>
      <c r="C173" s="41" t="s">
        <v>127</v>
      </c>
      <c r="D173" s="16">
        <v>1</v>
      </c>
      <c r="E173" s="17">
        <v>0</v>
      </c>
      <c r="F173" s="18">
        <f>D173*(1+E173)</f>
        <v>1</v>
      </c>
      <c r="G173" s="19" t="s">
        <v>17</v>
      </c>
      <c r="H173" s="61">
        <v>1185.873024</v>
      </c>
      <c r="I173" s="20">
        <f>H173*D173</f>
        <v>1185.873024</v>
      </c>
      <c r="J173" s="21"/>
    </row>
    <row r="174" spans="1:10" customFormat="1" x14ac:dyDescent="0.25">
      <c r="A174" s="5">
        <f>IF(F174&lt;&gt;"",1+MAX($A$8:A173),"")</f>
        <v>190</v>
      </c>
      <c r="B174" s="15" t="s">
        <v>23</v>
      </c>
      <c r="C174" s="41" t="s">
        <v>129</v>
      </c>
      <c r="D174" s="16">
        <v>1</v>
      </c>
      <c r="E174" s="17">
        <v>0</v>
      </c>
      <c r="F174" s="18">
        <f>D174*(1+E174)</f>
        <v>1</v>
      </c>
      <c r="G174" s="19" t="s">
        <v>17</v>
      </c>
      <c r="H174" s="61">
        <v>4192.9081919999999</v>
      </c>
      <c r="I174" s="20">
        <f>H174*D174</f>
        <v>4192.9081919999999</v>
      </c>
      <c r="J174" s="21"/>
    </row>
    <row r="175" spans="1:10" customFormat="1" x14ac:dyDescent="0.25">
      <c r="A175" s="5">
        <f>IF(F175&lt;&gt;"",1+MAX($A$8:A174),"")</f>
        <v>191</v>
      </c>
      <c r="B175" s="15" t="s">
        <v>23</v>
      </c>
      <c r="C175" s="41" t="s">
        <v>127</v>
      </c>
      <c r="D175" s="16">
        <v>1</v>
      </c>
      <c r="E175" s="17">
        <v>0</v>
      </c>
      <c r="F175" s="18">
        <f>D175*(1+E175)</f>
        <v>1</v>
      </c>
      <c r="G175" s="19" t="s">
        <v>17</v>
      </c>
      <c r="H175" s="61">
        <v>1185.873024</v>
      </c>
      <c r="I175" s="20">
        <f>H175*D175</f>
        <v>1185.873024</v>
      </c>
      <c r="J175" s="21"/>
    </row>
    <row r="176" spans="1:10" customFormat="1" x14ac:dyDescent="0.25">
      <c r="A176" s="5">
        <f>IF(F176&lt;&gt;"",1+MAX($A$8:A175),"")</f>
        <v>192</v>
      </c>
      <c r="B176" s="15" t="s">
        <v>23</v>
      </c>
      <c r="C176" s="41" t="s">
        <v>130</v>
      </c>
      <c r="D176" s="16">
        <v>1</v>
      </c>
      <c r="E176" s="17">
        <v>0</v>
      </c>
      <c r="F176" s="18">
        <f>D176*(1+E176)</f>
        <v>1</v>
      </c>
      <c r="G176" s="19" t="s">
        <v>17</v>
      </c>
      <c r="H176" s="61">
        <v>794.11139999999989</v>
      </c>
      <c r="I176" s="20">
        <f>H176*D176</f>
        <v>794.11139999999989</v>
      </c>
      <c r="J176" s="21"/>
    </row>
    <row r="177" spans="1:10" customFormat="1" x14ac:dyDescent="0.25">
      <c r="A177" s="5">
        <f>IF(F177&lt;&gt;"",1+MAX($A$8:A176),"")</f>
        <v>193</v>
      </c>
      <c r="B177" s="15" t="s">
        <v>23</v>
      </c>
      <c r="C177" s="41" t="s">
        <v>144</v>
      </c>
      <c r="D177" s="16">
        <v>3</v>
      </c>
      <c r="E177" s="17">
        <v>0</v>
      </c>
      <c r="F177" s="18">
        <f>D177*(1+E177)</f>
        <v>3</v>
      </c>
      <c r="G177" s="19" t="s">
        <v>17</v>
      </c>
      <c r="H177" s="61">
        <v>244.85101499999999</v>
      </c>
      <c r="I177" s="20">
        <f>H177*D177</f>
        <v>734.553045</v>
      </c>
      <c r="J177" s="21"/>
    </row>
    <row r="178" spans="1:10" customFormat="1" x14ac:dyDescent="0.25">
      <c r="A178" s="5"/>
      <c r="B178" s="15"/>
      <c r="C178" s="41"/>
      <c r="D178" s="16"/>
      <c r="E178" s="17"/>
      <c r="F178" s="18"/>
      <c r="G178" s="19"/>
      <c r="H178" s="61"/>
      <c r="I178" s="20"/>
      <c r="J178" s="21"/>
    </row>
    <row r="179" spans="1:10" customFormat="1" x14ac:dyDescent="0.25">
      <c r="A179" s="5"/>
      <c r="B179" s="15"/>
      <c r="C179" s="49" t="s">
        <v>147</v>
      </c>
      <c r="D179" s="16"/>
      <c r="E179" s="17"/>
      <c r="F179" s="18"/>
      <c r="G179" s="19"/>
      <c r="H179" s="61"/>
      <c r="I179" s="20"/>
      <c r="J179" s="21"/>
    </row>
    <row r="180" spans="1:10" customFormat="1" x14ac:dyDescent="0.25">
      <c r="A180" s="5">
        <f>IF(F180&lt;&gt;"",1+MAX($A$8:A179),"")</f>
        <v>194</v>
      </c>
      <c r="B180" s="15" t="s">
        <v>23</v>
      </c>
      <c r="C180" s="41" t="s">
        <v>148</v>
      </c>
      <c r="D180" s="16">
        <f>13/1.17</f>
        <v>11.111111111111112</v>
      </c>
      <c r="E180" s="17">
        <v>0.1</v>
      </c>
      <c r="F180" s="18">
        <f>D180*(1+E180)</f>
        <v>12.222222222222225</v>
      </c>
      <c r="G180" s="19" t="s">
        <v>16</v>
      </c>
      <c r="H180" s="61">
        <v>3.4411494</v>
      </c>
      <c r="I180" s="20">
        <f>H180*D180</f>
        <v>38.234993333333335</v>
      </c>
      <c r="J180" s="21"/>
    </row>
    <row r="181" spans="1:10" customFormat="1" x14ac:dyDescent="0.25">
      <c r="A181" s="5">
        <f>IF(F181&lt;&gt;"",1+MAX($A$8:A180),"")</f>
        <v>195</v>
      </c>
      <c r="B181" s="15" t="s">
        <v>23</v>
      </c>
      <c r="C181" s="41" t="s">
        <v>149</v>
      </c>
      <c r="D181" s="16">
        <f>3.31*3</f>
        <v>9.93</v>
      </c>
      <c r="E181" s="17">
        <v>0.1</v>
      </c>
      <c r="F181" s="18">
        <f>D181*(1+E181)</f>
        <v>10.923</v>
      </c>
      <c r="G181" s="19" t="s">
        <v>16</v>
      </c>
      <c r="H181" s="61">
        <v>3.4411494</v>
      </c>
      <c r="I181" s="20">
        <f>H181*D181</f>
        <v>34.170613541999998</v>
      </c>
      <c r="J181" s="21"/>
    </row>
    <row r="182" spans="1:10" customFormat="1" x14ac:dyDescent="0.25">
      <c r="A182" s="5">
        <f>IF(F182&lt;&gt;"",1+MAX($A$8:A181),"")</f>
        <v>196</v>
      </c>
      <c r="B182" s="15" t="s">
        <v>23</v>
      </c>
      <c r="C182" s="41" t="s">
        <v>150</v>
      </c>
      <c r="D182" s="16">
        <f>13*2</f>
        <v>26</v>
      </c>
      <c r="E182" s="17">
        <v>0.1</v>
      </c>
      <c r="F182" s="18">
        <f>D182*(1+E182)</f>
        <v>28.6</v>
      </c>
      <c r="G182" s="19" t="s">
        <v>15</v>
      </c>
      <c r="H182" s="61">
        <v>3.0440936999999995</v>
      </c>
      <c r="I182" s="20">
        <f>H182*D182</f>
        <v>79.146436199999982</v>
      </c>
      <c r="J182" s="21"/>
    </row>
    <row r="183" spans="1:10" customFormat="1" x14ac:dyDescent="0.25">
      <c r="A183" s="5"/>
      <c r="B183" s="15"/>
      <c r="C183" s="41"/>
      <c r="D183" s="16"/>
      <c r="E183" s="17"/>
      <c r="F183" s="18"/>
      <c r="G183" s="19"/>
      <c r="H183" s="61"/>
      <c r="I183" s="20"/>
      <c r="J183" s="21"/>
    </row>
    <row r="184" spans="1:10" customFormat="1" x14ac:dyDescent="0.25">
      <c r="A184" s="5" t="str">
        <f>IF(F184&lt;&gt;"",1+MAX($A$8:A183),"")</f>
        <v/>
      </c>
      <c r="B184" s="15"/>
      <c r="C184" s="49" t="s">
        <v>203</v>
      </c>
      <c r="D184" s="16"/>
      <c r="E184" s="17"/>
      <c r="F184" s="18"/>
      <c r="G184" s="19"/>
      <c r="H184" s="61">
        <v>0</v>
      </c>
      <c r="I184" s="20"/>
      <c r="J184" s="21"/>
    </row>
    <row r="185" spans="1:10" customFormat="1" x14ac:dyDescent="0.25">
      <c r="A185" s="5">
        <f>IF(F185&lt;&gt;"",1+MAX($A$8:A184),"")</f>
        <v>197</v>
      </c>
      <c r="B185" s="15" t="s">
        <v>23</v>
      </c>
      <c r="C185" s="42" t="s">
        <v>214</v>
      </c>
      <c r="D185" s="16">
        <v>8</v>
      </c>
      <c r="E185" s="17">
        <v>0</v>
      </c>
      <c r="F185" s="18">
        <f>D185*(1+E185)</f>
        <v>8</v>
      </c>
      <c r="G185" s="19" t="s">
        <v>17</v>
      </c>
      <c r="H185" s="61">
        <v>165.17517119999999</v>
      </c>
      <c r="I185" s="20">
        <f>H185*D185</f>
        <v>1321.4013696</v>
      </c>
      <c r="J185" s="21"/>
    </row>
    <row r="186" spans="1:10" customFormat="1" x14ac:dyDescent="0.25">
      <c r="A186" s="5">
        <f>IF(F186&lt;&gt;"",1+MAX($A$8:A185),"")</f>
        <v>198</v>
      </c>
      <c r="B186" s="15" t="s">
        <v>23</v>
      </c>
      <c r="C186" s="42" t="s">
        <v>223</v>
      </c>
      <c r="D186" s="16">
        <v>1</v>
      </c>
      <c r="E186" s="17">
        <v>0</v>
      </c>
      <c r="F186" s="18">
        <f>D186*(1+E186)</f>
        <v>1</v>
      </c>
      <c r="G186" s="19" t="s">
        <v>17</v>
      </c>
      <c r="H186" s="61">
        <v>132.3519</v>
      </c>
      <c r="I186" s="20">
        <f>H186*D186</f>
        <v>132.3519</v>
      </c>
      <c r="J186" s="21"/>
    </row>
    <row r="187" spans="1:10" customFormat="1" x14ac:dyDescent="0.25">
      <c r="B187" s="22"/>
      <c r="C187" s="22"/>
    </row>
    <row r="188" spans="1:10" customFormat="1" ht="18.75" x14ac:dyDescent="0.25">
      <c r="A188" s="90" t="s">
        <v>74</v>
      </c>
      <c r="B188" s="90"/>
      <c r="C188" s="90"/>
      <c r="D188" s="90"/>
      <c r="E188" s="90"/>
      <c r="F188" s="90"/>
      <c r="G188" s="90"/>
      <c r="H188" s="90"/>
      <c r="I188" s="90"/>
      <c r="J188" s="9">
        <f>SUM(I189:I200)</f>
        <v>5931.7474542</v>
      </c>
    </row>
    <row r="189" spans="1:10" customFormat="1" x14ac:dyDescent="0.25">
      <c r="A189" s="5"/>
      <c r="B189" s="15"/>
      <c r="C189" s="49" t="s">
        <v>64</v>
      </c>
      <c r="D189" s="16"/>
      <c r="E189" s="17"/>
      <c r="F189" s="18"/>
      <c r="G189" s="19"/>
      <c r="H189" s="61">
        <v>0</v>
      </c>
      <c r="I189" s="20"/>
      <c r="J189" s="21"/>
    </row>
    <row r="190" spans="1:10" customFormat="1" ht="30" customHeight="1" x14ac:dyDescent="0.25">
      <c r="A190" s="5">
        <f>IF(F190&lt;&gt;"",1+MAX($A$26:A174),"")</f>
        <v>191</v>
      </c>
      <c r="B190" s="15" t="s">
        <v>65</v>
      </c>
      <c r="C190" s="39" t="s">
        <v>70</v>
      </c>
      <c r="D190" s="16">
        <v>19.170000000000002</v>
      </c>
      <c r="E190" s="17">
        <v>0</v>
      </c>
      <c r="F190" s="18">
        <f>D190*(1+E190)</f>
        <v>19.170000000000002</v>
      </c>
      <c r="G190" s="19" t="s">
        <v>16</v>
      </c>
      <c r="H190" s="61">
        <v>19.852784999999997</v>
      </c>
      <c r="I190" s="20">
        <f>H190*D190</f>
        <v>380.57788844999999</v>
      </c>
      <c r="J190" s="21"/>
    </row>
    <row r="191" spans="1:10" customFormat="1" x14ac:dyDescent="0.25">
      <c r="A191" s="5">
        <f>IF(F191&lt;&gt;"",1+MAX($A$26:A190),"")</f>
        <v>199</v>
      </c>
      <c r="B191" s="15" t="s">
        <v>65</v>
      </c>
      <c r="C191" s="39" t="s">
        <v>71</v>
      </c>
      <c r="D191" s="16">
        <v>33.42</v>
      </c>
      <c r="E191" s="17">
        <v>0</v>
      </c>
      <c r="F191" s="18">
        <f>D191*(1+E191)</f>
        <v>33.42</v>
      </c>
      <c r="G191" s="19" t="s">
        <v>16</v>
      </c>
      <c r="H191" s="61">
        <v>19.852784999999997</v>
      </c>
      <c r="I191" s="20">
        <f>H191*D191</f>
        <v>663.48007469999993</v>
      </c>
      <c r="J191" s="21"/>
    </row>
    <row r="192" spans="1:10" customFormat="1" x14ac:dyDescent="0.25">
      <c r="A192" s="5">
        <f>IF(F192&lt;&gt;"",1+MAX($A$26:A191),"")</f>
        <v>200</v>
      </c>
      <c r="B192" s="15" t="s">
        <v>65</v>
      </c>
      <c r="C192" s="39" t="s">
        <v>77</v>
      </c>
      <c r="D192" s="16">
        <v>5.33</v>
      </c>
      <c r="E192" s="17">
        <v>0</v>
      </c>
      <c r="F192" s="18">
        <f>D192*(1+E192)</f>
        <v>5.33</v>
      </c>
      <c r="G192" s="19" t="s">
        <v>16</v>
      </c>
      <c r="H192" s="61">
        <v>19.852784999999997</v>
      </c>
      <c r="I192" s="20">
        <f>H192*D192</f>
        <v>105.81534404999999</v>
      </c>
      <c r="J192" s="21"/>
    </row>
    <row r="193" spans="1:10" customFormat="1" x14ac:dyDescent="0.25">
      <c r="A193" s="5"/>
      <c r="B193" s="15"/>
      <c r="C193" s="39"/>
      <c r="D193" s="16"/>
      <c r="E193" s="17"/>
      <c r="F193" s="18"/>
      <c r="G193" s="19"/>
      <c r="H193" s="61"/>
      <c r="I193" s="20"/>
      <c r="J193" s="21"/>
    </row>
    <row r="194" spans="1:10" customFormat="1" x14ac:dyDescent="0.25">
      <c r="A194" s="5"/>
      <c r="B194" s="15"/>
      <c r="C194" s="49" t="s">
        <v>117</v>
      </c>
      <c r="D194" s="16"/>
      <c r="E194" s="17"/>
      <c r="F194" s="18"/>
      <c r="G194" s="19"/>
      <c r="H194" s="61"/>
      <c r="I194" s="20"/>
      <c r="J194" s="21"/>
    </row>
    <row r="195" spans="1:10" customFormat="1" x14ac:dyDescent="0.25">
      <c r="A195" s="5">
        <f>IF(F195&lt;&gt;"",1+MAX($A$8:A194),"")</f>
        <v>201</v>
      </c>
      <c r="B195" s="15" t="s">
        <v>23</v>
      </c>
      <c r="C195" s="41" t="s">
        <v>131</v>
      </c>
      <c r="D195" s="16">
        <v>1</v>
      </c>
      <c r="E195" s="17">
        <v>0</v>
      </c>
      <c r="F195" s="18">
        <f>D195*(1+E195)</f>
        <v>1</v>
      </c>
      <c r="G195" s="19" t="s">
        <v>17</v>
      </c>
      <c r="H195" s="61">
        <v>1164.6967199999999</v>
      </c>
      <c r="I195" s="20">
        <f>H195*D195</f>
        <v>1164.6967199999999</v>
      </c>
      <c r="J195" s="21"/>
    </row>
    <row r="196" spans="1:10" customFormat="1" x14ac:dyDescent="0.25">
      <c r="A196" s="5">
        <f>IF(F196&lt;&gt;"",1+MAX($A$8:A195),"")</f>
        <v>202</v>
      </c>
      <c r="B196" s="15" t="s">
        <v>23</v>
      </c>
      <c r="C196" s="41" t="s">
        <v>132</v>
      </c>
      <c r="D196" s="16">
        <v>1</v>
      </c>
      <c r="E196" s="17">
        <v>0</v>
      </c>
      <c r="F196" s="18">
        <f>D196*(1+E196)</f>
        <v>1</v>
      </c>
      <c r="G196" s="19" t="s">
        <v>17</v>
      </c>
      <c r="H196" s="61">
        <v>1101.1678079999999</v>
      </c>
      <c r="I196" s="20">
        <f>H196*D196</f>
        <v>1101.1678079999999</v>
      </c>
      <c r="J196" s="21"/>
    </row>
    <row r="197" spans="1:10" customFormat="1" x14ac:dyDescent="0.25">
      <c r="A197" s="5">
        <f>IF(F197&lt;&gt;"",1+MAX($A$8:A196),"")</f>
        <v>203</v>
      </c>
      <c r="B197" s="15" t="s">
        <v>23</v>
      </c>
      <c r="C197" s="41" t="s">
        <v>127</v>
      </c>
      <c r="D197" s="16">
        <v>1</v>
      </c>
      <c r="E197" s="17">
        <v>0</v>
      </c>
      <c r="F197" s="18">
        <f>D197*(1+E197)</f>
        <v>1</v>
      </c>
      <c r="G197" s="19" t="s">
        <v>17</v>
      </c>
      <c r="H197" s="61">
        <v>1185.873024</v>
      </c>
      <c r="I197" s="20">
        <f>H197*D197</f>
        <v>1185.873024</v>
      </c>
      <c r="J197" s="21"/>
    </row>
    <row r="198" spans="1:10" customFormat="1" x14ac:dyDescent="0.25">
      <c r="A198" s="5">
        <f>IF(F198&lt;&gt;"",1+MAX($A$8:A197),"")</f>
        <v>204</v>
      </c>
      <c r="B198" s="15" t="s">
        <v>23</v>
      </c>
      <c r="C198" s="41" t="s">
        <v>144</v>
      </c>
      <c r="D198" s="16">
        <v>3</v>
      </c>
      <c r="E198" s="17">
        <v>0</v>
      </c>
      <c r="F198" s="18">
        <f>D198*(1+E198)</f>
        <v>3</v>
      </c>
      <c r="G198" s="19" t="s">
        <v>17</v>
      </c>
      <c r="H198" s="61">
        <v>244.85101499999999</v>
      </c>
      <c r="I198" s="20">
        <f>H198*D198</f>
        <v>734.553045</v>
      </c>
      <c r="J198" s="21"/>
    </row>
    <row r="199" spans="1:10" customFormat="1" x14ac:dyDescent="0.25">
      <c r="A199" s="5">
        <f>IF(F199&lt;&gt;"",1+MAX($A$8:A198),"")</f>
        <v>205</v>
      </c>
      <c r="B199" s="15" t="s">
        <v>23</v>
      </c>
      <c r="C199" s="41" t="s">
        <v>146</v>
      </c>
      <c r="D199" s="16">
        <v>1</v>
      </c>
      <c r="E199" s="17">
        <v>0</v>
      </c>
      <c r="F199" s="18">
        <f>D199*(1+E199)</f>
        <v>1</v>
      </c>
      <c r="G199" s="19" t="s">
        <v>17</v>
      </c>
      <c r="H199" s="61">
        <v>595.58354999999995</v>
      </c>
      <c r="I199" s="20">
        <f>H199*D199</f>
        <v>595.58354999999995</v>
      </c>
      <c r="J199" s="21"/>
    </row>
    <row r="200" spans="1:10" customFormat="1" x14ac:dyDescent="0.25">
      <c r="A200" s="5"/>
      <c r="B200" s="15"/>
      <c r="C200" s="39"/>
      <c r="D200" s="16"/>
      <c r="E200" s="17"/>
      <c r="F200" s="18"/>
      <c r="G200" s="19"/>
      <c r="H200" s="61"/>
      <c r="I200" s="20"/>
      <c r="J200" s="21"/>
    </row>
    <row r="201" spans="1:10" customFormat="1" x14ac:dyDescent="0.25">
      <c r="B201" s="22"/>
      <c r="C201" s="22"/>
    </row>
    <row r="202" spans="1:10" customFormat="1" ht="18.75" x14ac:dyDescent="0.25">
      <c r="A202" s="90" t="s">
        <v>75</v>
      </c>
      <c r="B202" s="90"/>
      <c r="C202" s="90"/>
      <c r="D202" s="90"/>
      <c r="E202" s="90"/>
      <c r="F202" s="90"/>
      <c r="G202" s="90"/>
      <c r="H202" s="90"/>
      <c r="I202" s="90"/>
      <c r="J202" s="9">
        <f>SUM(I203:I212)</f>
        <v>2474.2584768566667</v>
      </c>
    </row>
    <row r="203" spans="1:10" customFormat="1" x14ac:dyDescent="0.25">
      <c r="A203" s="5"/>
      <c r="B203" s="15"/>
      <c r="C203" s="49" t="s">
        <v>64</v>
      </c>
      <c r="D203" s="16"/>
      <c r="E203" s="17"/>
      <c r="F203" s="18"/>
      <c r="G203" s="19"/>
      <c r="H203" s="61"/>
      <c r="I203" s="20"/>
      <c r="J203" s="21"/>
    </row>
    <row r="204" spans="1:10" customFormat="1" ht="30" customHeight="1" x14ac:dyDescent="0.25">
      <c r="A204" s="5">
        <f>IF(F204&lt;&gt;"",1+MAX($A$26:A201),"")</f>
        <v>206</v>
      </c>
      <c r="B204" s="15" t="s">
        <v>65</v>
      </c>
      <c r="C204" s="39" t="s">
        <v>70</v>
      </c>
      <c r="D204" s="16">
        <v>11.35</v>
      </c>
      <c r="E204" s="17">
        <v>0</v>
      </c>
      <c r="F204" s="18">
        <f>D204*(1+E204)</f>
        <v>11.35</v>
      </c>
      <c r="G204" s="19" t="s">
        <v>16</v>
      </c>
      <c r="H204" s="61">
        <v>19.852784999999997</v>
      </c>
      <c r="I204" s="20">
        <f t="shared" ref="I204:I209" si="12">H204*D204</f>
        <v>225.32910974999996</v>
      </c>
      <c r="J204" s="21"/>
    </row>
    <row r="205" spans="1:10" customFormat="1" x14ac:dyDescent="0.25">
      <c r="A205" s="5">
        <f>IF(F205&lt;&gt;"",1+MAX($A$26:A204),"")</f>
        <v>207</v>
      </c>
      <c r="B205" s="15" t="s">
        <v>65</v>
      </c>
      <c r="C205" s="39" t="s">
        <v>71</v>
      </c>
      <c r="D205" s="16">
        <v>11.35</v>
      </c>
      <c r="E205" s="17">
        <v>0</v>
      </c>
      <c r="F205" s="18">
        <f>D205*(1+E205)</f>
        <v>11.35</v>
      </c>
      <c r="G205" s="19" t="s">
        <v>16</v>
      </c>
      <c r="H205" s="61">
        <v>19.852784999999997</v>
      </c>
      <c r="I205" s="20">
        <f t="shared" si="12"/>
        <v>225.32910974999996</v>
      </c>
      <c r="J205" s="21"/>
    </row>
    <row r="206" spans="1:10" customFormat="1" x14ac:dyDescent="0.25">
      <c r="A206" s="5"/>
      <c r="B206" s="15"/>
      <c r="C206" s="49" t="s">
        <v>147</v>
      </c>
      <c r="D206" s="16"/>
      <c r="E206" s="17"/>
      <c r="F206" s="18"/>
      <c r="G206" s="19"/>
      <c r="H206" s="61"/>
      <c r="I206" s="20">
        <f t="shared" si="12"/>
        <v>0</v>
      </c>
      <c r="J206" s="21"/>
    </row>
    <row r="207" spans="1:10" customFormat="1" x14ac:dyDescent="0.25">
      <c r="A207" s="5">
        <f>IF(F207&lt;&gt;"",1+MAX($A$8:A206),"")</f>
        <v>208</v>
      </c>
      <c r="B207" s="15" t="s">
        <v>23</v>
      </c>
      <c r="C207" s="41" t="s">
        <v>153</v>
      </c>
      <c r="D207" s="16">
        <f>155/1.17</f>
        <v>132.47863247863248</v>
      </c>
      <c r="E207" s="17">
        <v>0.1</v>
      </c>
      <c r="F207" s="18">
        <f>D207*(1+E207)</f>
        <v>145.72649572649573</v>
      </c>
      <c r="G207" s="19" t="s">
        <v>16</v>
      </c>
      <c r="H207" s="61">
        <v>3.4411494</v>
      </c>
      <c r="I207" s="20">
        <f t="shared" si="12"/>
        <v>455.87876666666665</v>
      </c>
      <c r="J207" s="21"/>
    </row>
    <row r="208" spans="1:10" customFormat="1" x14ac:dyDescent="0.25">
      <c r="A208" s="5">
        <f>IF(F208&lt;&gt;"",1+MAX($A$8:A207),"")</f>
        <v>209</v>
      </c>
      <c r="B208" s="15" t="s">
        <v>23</v>
      </c>
      <c r="C208" s="41" t="s">
        <v>152</v>
      </c>
      <c r="D208" s="16">
        <f>12.95*3</f>
        <v>38.849999999999994</v>
      </c>
      <c r="E208" s="17">
        <v>0.1</v>
      </c>
      <c r="F208" s="18">
        <f>D208*(1+E208)</f>
        <v>42.734999999999999</v>
      </c>
      <c r="G208" s="19" t="s">
        <v>16</v>
      </c>
      <c r="H208" s="61">
        <v>3.4411494</v>
      </c>
      <c r="I208" s="20">
        <f t="shared" si="12"/>
        <v>133.68865418999999</v>
      </c>
      <c r="J208" s="21"/>
    </row>
    <row r="209" spans="1:10" customFormat="1" x14ac:dyDescent="0.25">
      <c r="A209" s="5">
        <f>IF(F209&lt;&gt;"",1+MAX($A$8:A208),"")</f>
        <v>210</v>
      </c>
      <c r="B209" s="15" t="s">
        <v>23</v>
      </c>
      <c r="C209" s="41" t="s">
        <v>150</v>
      </c>
      <c r="D209" s="16">
        <f>155*2</f>
        <v>310</v>
      </c>
      <c r="E209" s="17">
        <v>0.1</v>
      </c>
      <c r="F209" s="18">
        <f>D209*(1+E209)</f>
        <v>341</v>
      </c>
      <c r="G209" s="19" t="s">
        <v>15</v>
      </c>
      <c r="H209" s="61">
        <v>3.0440936999999995</v>
      </c>
      <c r="I209" s="20">
        <f t="shared" si="12"/>
        <v>943.66904699999986</v>
      </c>
      <c r="J209" s="21"/>
    </row>
    <row r="210" spans="1:10" customFormat="1" x14ac:dyDescent="0.25">
      <c r="A210" s="5" t="str">
        <f>IF(F210&lt;&gt;"",1+MAX($A$8:A209),"")</f>
        <v/>
      </c>
      <c r="B210" s="15"/>
      <c r="C210" s="41"/>
      <c r="D210" s="16"/>
      <c r="E210" s="17"/>
      <c r="F210" s="18"/>
      <c r="G210" s="19"/>
      <c r="H210" s="61"/>
      <c r="I210" s="20"/>
      <c r="J210" s="21"/>
    </row>
    <row r="211" spans="1:10" customFormat="1" x14ac:dyDescent="0.25">
      <c r="A211" s="5" t="str">
        <f>IF(F211&lt;&gt;"",1+MAX($A$8:A210),"")</f>
        <v/>
      </c>
      <c r="B211" s="15"/>
      <c r="C211" s="49" t="s">
        <v>203</v>
      </c>
      <c r="D211" s="16"/>
      <c r="E211" s="17"/>
      <c r="F211" s="18"/>
      <c r="G211" s="19"/>
      <c r="H211" s="61"/>
      <c r="I211" s="20"/>
      <c r="J211" s="21"/>
    </row>
    <row r="212" spans="1:10" customFormat="1" x14ac:dyDescent="0.25">
      <c r="A212" s="5">
        <f>IF(F212&lt;&gt;"",1+MAX($A$8:A211),"")</f>
        <v>211</v>
      </c>
      <c r="B212" s="15" t="s">
        <v>23</v>
      </c>
      <c r="C212" s="42" t="s">
        <v>217</v>
      </c>
      <c r="D212" s="16">
        <v>1</v>
      </c>
      <c r="E212" s="17">
        <v>0</v>
      </c>
      <c r="F212" s="18">
        <f>D212*(1+E212)</f>
        <v>1</v>
      </c>
      <c r="G212" s="19" t="s">
        <v>17</v>
      </c>
      <c r="H212" s="61">
        <v>490.36378949999994</v>
      </c>
      <c r="I212" s="20">
        <f>H212*D212</f>
        <v>490.36378949999994</v>
      </c>
      <c r="J212" s="21"/>
    </row>
    <row r="213" spans="1:10" customFormat="1" x14ac:dyDescent="0.25">
      <c r="B213" s="22"/>
      <c r="C213" s="22"/>
    </row>
    <row r="214" spans="1:10" customFormat="1" ht="18.75" x14ac:dyDescent="0.25">
      <c r="A214" s="90" t="s">
        <v>106</v>
      </c>
      <c r="B214" s="90"/>
      <c r="C214" s="90"/>
      <c r="D214" s="90"/>
      <c r="E214" s="90"/>
      <c r="F214" s="90"/>
      <c r="G214" s="90"/>
      <c r="H214" s="90"/>
      <c r="I214" s="90"/>
      <c r="J214" s="9">
        <f>SUM(I215:I219)</f>
        <v>2037.9545561999998</v>
      </c>
    </row>
    <row r="215" spans="1:10" customFormat="1" x14ac:dyDescent="0.25">
      <c r="A215" s="5"/>
      <c r="B215" s="15"/>
      <c r="C215" s="49" t="s">
        <v>80</v>
      </c>
      <c r="D215" s="16"/>
      <c r="E215" s="17"/>
      <c r="F215" s="18"/>
      <c r="G215" s="19"/>
      <c r="H215" s="61"/>
      <c r="I215" s="20"/>
      <c r="J215" s="21"/>
    </row>
    <row r="216" spans="1:10" customFormat="1" x14ac:dyDescent="0.25">
      <c r="A216" s="5">
        <f>IF(F216&lt;&gt;"",1+MAX($A$8:A215),"")</f>
        <v>212</v>
      </c>
      <c r="B216" s="15" t="s">
        <v>23</v>
      </c>
      <c r="C216" s="41" t="s">
        <v>108</v>
      </c>
      <c r="D216" s="16">
        <v>10.63</v>
      </c>
      <c r="E216" s="17">
        <v>0.1</v>
      </c>
      <c r="F216" s="18">
        <f>D216*(1+E216)</f>
        <v>11.693000000000001</v>
      </c>
      <c r="G216" s="19" t="s">
        <v>16</v>
      </c>
      <c r="H216" s="61">
        <v>145.58708999999999</v>
      </c>
      <c r="I216" s="20">
        <f>H216*D216</f>
        <v>1547.5907666999999</v>
      </c>
      <c r="J216" s="21"/>
    </row>
    <row r="217" spans="1:10" customFormat="1" x14ac:dyDescent="0.25">
      <c r="A217" s="5" t="str">
        <f>IF(F217&lt;&gt;"",1+MAX($A$8:A216),"")</f>
        <v/>
      </c>
      <c r="B217" s="15"/>
      <c r="C217" s="49" t="s">
        <v>203</v>
      </c>
      <c r="D217" s="16"/>
      <c r="E217" s="17"/>
      <c r="F217" s="18"/>
      <c r="G217" s="19"/>
      <c r="H217" s="61"/>
      <c r="I217" s="20"/>
      <c r="J217" s="21"/>
    </row>
    <row r="218" spans="1:10" customFormat="1" x14ac:dyDescent="0.25">
      <c r="A218" s="5">
        <f>IF(F218&lt;&gt;"",1+MAX($A$8:A217),"")</f>
        <v>213</v>
      </c>
      <c r="B218" s="15" t="s">
        <v>159</v>
      </c>
      <c r="C218" s="42" t="s">
        <v>222</v>
      </c>
      <c r="D218" s="16">
        <v>1</v>
      </c>
      <c r="E218" s="17">
        <v>0</v>
      </c>
      <c r="F218" s="18">
        <f>D218*(1+E218)</f>
        <v>1</v>
      </c>
      <c r="G218" s="19" t="s">
        <v>17</v>
      </c>
      <c r="H218" s="61">
        <v>172.05747</v>
      </c>
      <c r="I218" s="20">
        <f>H218*D218</f>
        <v>172.05747</v>
      </c>
      <c r="J218" s="21"/>
    </row>
    <row r="219" spans="1:10" customFormat="1" x14ac:dyDescent="0.25">
      <c r="A219" s="5">
        <f>IF(F219&lt;&gt;"",1+MAX($A$8:A218),"")</f>
        <v>214</v>
      </c>
      <c r="B219" s="15" t="s">
        <v>160</v>
      </c>
      <c r="C219" s="42" t="s">
        <v>221</v>
      </c>
      <c r="D219" s="16">
        <v>1</v>
      </c>
      <c r="E219" s="17">
        <v>0</v>
      </c>
      <c r="F219" s="18">
        <f>D219*(1+E219)</f>
        <v>1</v>
      </c>
      <c r="G219" s="19" t="s">
        <v>17</v>
      </c>
      <c r="H219" s="61">
        <v>318.30631949999997</v>
      </c>
      <c r="I219" s="20">
        <f>H219*D219</f>
        <v>318.30631949999997</v>
      </c>
      <c r="J219" s="21"/>
    </row>
    <row r="220" spans="1:10" customFormat="1" x14ac:dyDescent="0.25">
      <c r="A220" t="str">
        <f>IF(F220&lt;&gt;"",1+MAX($A$26:A219),"")</f>
        <v/>
      </c>
      <c r="B220" s="22"/>
      <c r="C220" s="22"/>
    </row>
    <row r="221" spans="1:10" customFormat="1" ht="18.75" x14ac:dyDescent="0.25">
      <c r="A221" s="90" t="s">
        <v>39</v>
      </c>
      <c r="B221" s="90"/>
      <c r="C221" s="90"/>
      <c r="D221" s="90"/>
      <c r="E221" s="90"/>
      <c r="F221" s="90"/>
      <c r="G221" s="90"/>
      <c r="H221" s="90"/>
      <c r="I221" s="90"/>
      <c r="J221" s="9">
        <f>SUM(I222:I299)</f>
        <v>86483.772964907446</v>
      </c>
    </row>
    <row r="222" spans="1:10" customFormat="1" x14ac:dyDescent="0.25">
      <c r="A222" s="5" t="str">
        <f>IF(F222&lt;&gt;"",1+MAX($A$26:A221),"")</f>
        <v/>
      </c>
      <c r="B222" s="15"/>
      <c r="C222" s="49" t="s">
        <v>56</v>
      </c>
      <c r="D222" s="16"/>
      <c r="E222" s="17"/>
      <c r="F222" s="18"/>
      <c r="G222" s="19"/>
      <c r="H222" s="61"/>
      <c r="I222" s="20"/>
      <c r="J222" s="21"/>
    </row>
    <row r="223" spans="1:10" customFormat="1" x14ac:dyDescent="0.25">
      <c r="A223" s="5">
        <f>IF(F223&lt;&gt;"",1+MAX($A$26:A222),"")</f>
        <v>215</v>
      </c>
      <c r="B223" s="15" t="s">
        <v>26</v>
      </c>
      <c r="C223" s="39" t="s">
        <v>51</v>
      </c>
      <c r="D223" s="16">
        <v>5.56</v>
      </c>
      <c r="E223" s="17">
        <v>0</v>
      </c>
      <c r="F223" s="18">
        <f>D223*(1+E223)</f>
        <v>5.56</v>
      </c>
      <c r="G223" s="19" t="s">
        <v>18</v>
      </c>
      <c r="H223" s="61">
        <v>46.323164999999996</v>
      </c>
      <c r="I223" s="20">
        <f>H223*D223</f>
        <v>257.55679739999994</v>
      </c>
      <c r="J223" s="21"/>
    </row>
    <row r="224" spans="1:10" customFormat="1" x14ac:dyDescent="0.25">
      <c r="A224" s="5">
        <f>IF(F224&lt;&gt;"",1+MAX($A$26:A223),"")</f>
        <v>216</v>
      </c>
      <c r="B224" s="15" t="s">
        <v>26</v>
      </c>
      <c r="C224" s="39" t="s">
        <v>52</v>
      </c>
      <c r="D224" s="16">
        <v>4.46</v>
      </c>
      <c r="E224" s="17">
        <v>0</v>
      </c>
      <c r="F224" s="18">
        <f>D224*(1+E224)</f>
        <v>4.46</v>
      </c>
      <c r="G224" s="19" t="s">
        <v>18</v>
      </c>
      <c r="H224" s="61">
        <v>79.411139999999989</v>
      </c>
      <c r="I224" s="20">
        <f>H224*D224</f>
        <v>354.17368439999996</v>
      </c>
      <c r="J224" s="21"/>
    </row>
    <row r="225" spans="1:10" customFormat="1" x14ac:dyDescent="0.25">
      <c r="A225" s="5" t="str">
        <f>IF(F225&lt;&gt;"",1+MAX($A$26:A224),"")</f>
        <v/>
      </c>
      <c r="B225" s="15"/>
      <c r="C225" s="39"/>
      <c r="D225" s="16"/>
      <c r="E225" s="17"/>
      <c r="F225" s="18"/>
      <c r="G225" s="19"/>
      <c r="H225" s="61"/>
      <c r="I225" s="20"/>
      <c r="J225" s="21"/>
    </row>
    <row r="226" spans="1:10" customFormat="1" x14ac:dyDescent="0.25">
      <c r="A226" s="5" t="str">
        <f>IF(F226&lt;&gt;"",1+MAX($A$26:A225),"")</f>
        <v/>
      </c>
      <c r="B226" s="15"/>
      <c r="C226" s="49" t="s">
        <v>53</v>
      </c>
      <c r="D226" s="16"/>
      <c r="E226" s="17"/>
      <c r="F226" s="18"/>
      <c r="G226" s="19"/>
      <c r="H226" s="61"/>
      <c r="I226" s="20"/>
      <c r="J226" s="21"/>
    </row>
    <row r="227" spans="1:10" customFormat="1" x14ac:dyDescent="0.25">
      <c r="A227" s="5">
        <f>IF(F227&lt;&gt;"",1+MAX($A$26:A226),"")</f>
        <v>217</v>
      </c>
      <c r="B227" s="15" t="s">
        <v>26</v>
      </c>
      <c r="C227" s="39" t="s">
        <v>54</v>
      </c>
      <c r="D227" s="16">
        <v>169</v>
      </c>
      <c r="E227" s="17">
        <v>0</v>
      </c>
      <c r="F227" s="18">
        <f>D227*(1+E227)</f>
        <v>169</v>
      </c>
      <c r="G227" s="19" t="s">
        <v>15</v>
      </c>
      <c r="H227" s="61">
        <v>2.9117418000000002</v>
      </c>
      <c r="I227" s="20">
        <f>H227*D227</f>
        <v>492.08436420000004</v>
      </c>
      <c r="J227" s="21"/>
    </row>
    <row r="228" spans="1:10" customFormat="1" x14ac:dyDescent="0.25">
      <c r="A228" s="5">
        <f>IF(F228&lt;&gt;"",1+MAX($A$26:A227),"")</f>
        <v>218</v>
      </c>
      <c r="B228" s="15" t="s">
        <v>26</v>
      </c>
      <c r="C228" s="39" t="s">
        <v>55</v>
      </c>
      <c r="D228" s="16">
        <v>169</v>
      </c>
      <c r="E228" s="17">
        <v>0</v>
      </c>
      <c r="F228" s="18">
        <f>D228*(1+E228)</f>
        <v>169</v>
      </c>
      <c r="G228" s="19" t="s">
        <v>15</v>
      </c>
      <c r="H228" s="61">
        <v>3.7058531999999995</v>
      </c>
      <c r="I228" s="20">
        <f>H228*D228</f>
        <v>626.28919079999991</v>
      </c>
      <c r="J228" s="21"/>
    </row>
    <row r="229" spans="1:10" customFormat="1" x14ac:dyDescent="0.25">
      <c r="A229" s="5"/>
      <c r="B229" s="15"/>
      <c r="C229" s="39"/>
      <c r="D229" s="16"/>
      <c r="E229" s="17"/>
      <c r="F229" s="18"/>
      <c r="G229" s="19"/>
      <c r="H229" s="61"/>
      <c r="I229" s="20"/>
      <c r="J229" s="21"/>
    </row>
    <row r="230" spans="1:10" customFormat="1" x14ac:dyDescent="0.25">
      <c r="A230" s="5"/>
      <c r="B230" s="15"/>
      <c r="C230" s="49" t="s">
        <v>57</v>
      </c>
      <c r="D230" s="16"/>
      <c r="E230" s="17"/>
      <c r="F230" s="18"/>
      <c r="G230" s="19"/>
      <c r="H230" s="61"/>
      <c r="I230" s="20"/>
      <c r="J230" s="21"/>
    </row>
    <row r="231" spans="1:10" customFormat="1" ht="30" x14ac:dyDescent="0.25">
      <c r="A231" s="5">
        <f>IF(F231&lt;&gt;"",1+MAX($A$26:A221),"")</f>
        <v>215</v>
      </c>
      <c r="B231" s="15" t="s">
        <v>26</v>
      </c>
      <c r="C231" s="39" t="s">
        <v>40</v>
      </c>
      <c r="D231" s="16">
        <f>(159*0.41)/27</f>
        <v>2.4144444444444444</v>
      </c>
      <c r="E231" s="17">
        <v>0.08</v>
      </c>
      <c r="F231" s="18">
        <f>D231*(1+E231)</f>
        <v>2.6076000000000001</v>
      </c>
      <c r="G231" s="19" t="s">
        <v>18</v>
      </c>
      <c r="H231" s="61">
        <v>926.46329999999989</v>
      </c>
      <c r="I231" s="20">
        <f>H231*D231</f>
        <v>2236.8941676666664</v>
      </c>
      <c r="J231" s="21"/>
    </row>
    <row r="232" spans="1:10" customFormat="1" ht="30" x14ac:dyDescent="0.25">
      <c r="A232" s="5">
        <f>IF(F232&lt;&gt;"",1+MAX($A$26:A222),"")</f>
        <v>215</v>
      </c>
      <c r="B232" s="15" t="s">
        <v>26</v>
      </c>
      <c r="C232" s="39" t="s">
        <v>44</v>
      </c>
      <c r="D232" s="16">
        <v>2.5</v>
      </c>
      <c r="E232" s="17">
        <v>0.08</v>
      </c>
      <c r="F232" s="18">
        <f>D232*(1+E232)</f>
        <v>2.7</v>
      </c>
      <c r="G232" s="19" t="s">
        <v>18</v>
      </c>
      <c r="H232" s="61">
        <v>899.99291999999991</v>
      </c>
      <c r="I232" s="20">
        <f>H232*D232</f>
        <v>2249.9822999999997</v>
      </c>
      <c r="J232" s="21"/>
    </row>
    <row r="233" spans="1:10" customFormat="1" ht="30" x14ac:dyDescent="0.25">
      <c r="A233" s="5">
        <f>IF(F233&lt;&gt;"",1+MAX($A$26:A223),"")</f>
        <v>216</v>
      </c>
      <c r="B233" s="15" t="s">
        <v>26</v>
      </c>
      <c r="C233" s="39" t="s">
        <v>45</v>
      </c>
      <c r="D233" s="16">
        <v>2</v>
      </c>
      <c r="E233" s="17">
        <v>0.08</v>
      </c>
      <c r="F233" s="18">
        <f>D233*(1+E233)</f>
        <v>2.16</v>
      </c>
      <c r="G233" s="19" t="s">
        <v>18</v>
      </c>
      <c r="H233" s="61">
        <v>899.99291999999991</v>
      </c>
      <c r="I233" s="20">
        <f>H233*D233</f>
        <v>1799.9858399999998</v>
      </c>
      <c r="J233" s="21"/>
    </row>
    <row r="234" spans="1:10" customFormat="1" ht="30" x14ac:dyDescent="0.25">
      <c r="A234" s="5">
        <f>IF(F234&lt;&gt;"",1+MAX($A$26:A233),"")</f>
        <v>219</v>
      </c>
      <c r="B234" s="15" t="s">
        <v>26</v>
      </c>
      <c r="C234" s="39" t="s">
        <v>58</v>
      </c>
      <c r="D234" s="16">
        <v>0.8</v>
      </c>
      <c r="E234" s="17">
        <v>0.08</v>
      </c>
      <c r="F234" s="18">
        <f>D234*(1+E234)</f>
        <v>0.8640000000000001</v>
      </c>
      <c r="G234" s="19" t="s">
        <v>18</v>
      </c>
      <c r="H234" s="61">
        <v>926.46329999999989</v>
      </c>
      <c r="I234" s="20">
        <f>H234*D234</f>
        <v>741.17063999999993</v>
      </c>
      <c r="J234" s="21"/>
    </row>
    <row r="235" spans="1:10" customFormat="1" x14ac:dyDescent="0.25">
      <c r="A235" s="5" t="str">
        <f>IF(F235&lt;&gt;"",1+MAX($A$26:A234),"")</f>
        <v/>
      </c>
      <c r="B235" s="15"/>
      <c r="C235" s="39"/>
      <c r="D235" s="16"/>
      <c r="E235" s="17"/>
      <c r="F235" s="18"/>
      <c r="G235" s="19"/>
      <c r="H235" s="61"/>
      <c r="I235" s="20"/>
      <c r="J235" s="21"/>
    </row>
    <row r="236" spans="1:10" customFormat="1" x14ac:dyDescent="0.25">
      <c r="A236" s="5" t="str">
        <f>IF(F236&lt;&gt;"",1+MAX($A$26:A235),"")</f>
        <v/>
      </c>
      <c r="B236" s="15"/>
      <c r="C236" s="49" t="s">
        <v>83</v>
      </c>
      <c r="D236" s="16"/>
      <c r="E236" s="17"/>
      <c r="F236" s="18"/>
      <c r="G236" s="19"/>
      <c r="H236" s="61"/>
      <c r="I236" s="20"/>
      <c r="J236" s="21"/>
    </row>
    <row r="237" spans="1:10" customFormat="1" x14ac:dyDescent="0.25">
      <c r="A237" s="5">
        <f>IF(F237&lt;&gt;"",1+MAX($A$26:A236),"")</f>
        <v>220</v>
      </c>
      <c r="B237" s="15" t="s">
        <v>28</v>
      </c>
      <c r="C237" s="39" t="s">
        <v>91</v>
      </c>
      <c r="D237" s="16">
        <v>150.03750937734435</v>
      </c>
      <c r="E237" s="17">
        <v>0.1</v>
      </c>
      <c r="F237" s="18">
        <f t="shared" ref="F237:F243" si="13">D237*(1+E237)</f>
        <v>165.0412603150788</v>
      </c>
      <c r="G237" s="19" t="s">
        <v>16</v>
      </c>
      <c r="H237" s="61">
        <v>8.2058178000000002</v>
      </c>
      <c r="I237" s="20">
        <f t="shared" ref="I237:I243" si="14">H237*D237</f>
        <v>1231.1804651162793</v>
      </c>
      <c r="J237" s="21"/>
    </row>
    <row r="238" spans="1:10" customFormat="1" x14ac:dyDescent="0.25">
      <c r="A238" s="5">
        <f>IF(F238&lt;&gt;"",1+MAX($A$26:A237),"")</f>
        <v>221</v>
      </c>
      <c r="B238" s="15" t="s">
        <v>28</v>
      </c>
      <c r="C238" s="39" t="s">
        <v>88</v>
      </c>
      <c r="D238" s="16">
        <v>119.27981995498875</v>
      </c>
      <c r="E238" s="17">
        <v>0.1</v>
      </c>
      <c r="F238" s="18">
        <f t="shared" si="13"/>
        <v>131.20780195048764</v>
      </c>
      <c r="G238" s="19" t="s">
        <v>16</v>
      </c>
      <c r="H238" s="61">
        <v>8.2058178000000002</v>
      </c>
      <c r="I238" s="20">
        <f t="shared" si="14"/>
        <v>978.78846976744194</v>
      </c>
      <c r="J238" s="21"/>
    </row>
    <row r="239" spans="1:10" customFormat="1" x14ac:dyDescent="0.25">
      <c r="A239" s="5">
        <f>IF(F239&lt;&gt;"",1+MAX($A$26:A238),"")</f>
        <v>222</v>
      </c>
      <c r="B239" s="15" t="s">
        <v>28</v>
      </c>
      <c r="C239" s="39" t="s">
        <v>85</v>
      </c>
      <c r="D239" s="16">
        <v>25</v>
      </c>
      <c r="E239" s="17">
        <v>0.1</v>
      </c>
      <c r="F239" s="18">
        <f t="shared" si="13"/>
        <v>27.500000000000004</v>
      </c>
      <c r="G239" s="19" t="s">
        <v>16</v>
      </c>
      <c r="H239" s="61">
        <v>15.882227999999998</v>
      </c>
      <c r="I239" s="20">
        <f t="shared" si="14"/>
        <v>397.05569999999994</v>
      </c>
      <c r="J239" s="21"/>
    </row>
    <row r="240" spans="1:10" customFormat="1" x14ac:dyDescent="0.25">
      <c r="A240" s="5">
        <f>IF(F240&lt;&gt;"",1+MAX($A$26:A239),"")</f>
        <v>223</v>
      </c>
      <c r="B240" s="15" t="s">
        <v>28</v>
      </c>
      <c r="C240" s="39" t="s">
        <v>105</v>
      </c>
      <c r="D240" s="16">
        <v>200</v>
      </c>
      <c r="E240" s="17">
        <v>0.1</v>
      </c>
      <c r="F240" s="18">
        <f t="shared" si="13"/>
        <v>220.00000000000003</v>
      </c>
      <c r="G240" s="19" t="s">
        <v>16</v>
      </c>
      <c r="H240" s="61">
        <v>3.9705569999999994</v>
      </c>
      <c r="I240" s="20">
        <f t="shared" si="14"/>
        <v>794.11139999999989</v>
      </c>
      <c r="J240" s="21"/>
    </row>
    <row r="241" spans="1:10" customFormat="1" x14ac:dyDescent="0.25">
      <c r="A241" s="5">
        <f>IF(F241&lt;&gt;"",1+MAX($A$26:A240),"")</f>
        <v>224</v>
      </c>
      <c r="B241" s="15" t="s">
        <v>28</v>
      </c>
      <c r="C241" s="39" t="s">
        <v>111</v>
      </c>
      <c r="D241" s="16">
        <v>159</v>
      </c>
      <c r="E241" s="17">
        <v>0.1</v>
      </c>
      <c r="F241" s="18">
        <f t="shared" si="13"/>
        <v>174.9</v>
      </c>
      <c r="G241" s="19" t="s">
        <v>15</v>
      </c>
      <c r="H241" s="61">
        <v>2.6470379999999998</v>
      </c>
      <c r="I241" s="20">
        <f t="shared" si="14"/>
        <v>420.87904199999997</v>
      </c>
      <c r="J241" s="21"/>
    </row>
    <row r="242" spans="1:10" customFormat="1" x14ac:dyDescent="0.25">
      <c r="A242" s="5">
        <f>IF(F242&lt;&gt;"",1+MAX($A$26:A241),"")</f>
        <v>225</v>
      </c>
      <c r="B242" s="15" t="s">
        <v>28</v>
      </c>
      <c r="C242" s="41" t="s">
        <v>112</v>
      </c>
      <c r="D242" s="16">
        <v>200</v>
      </c>
      <c r="E242" s="17">
        <v>0.1</v>
      </c>
      <c r="F242" s="18">
        <f t="shared" si="13"/>
        <v>220.00000000000003</v>
      </c>
      <c r="G242" s="19" t="s">
        <v>15</v>
      </c>
      <c r="H242" s="61">
        <v>2.9117418000000002</v>
      </c>
      <c r="I242" s="20">
        <f t="shared" si="14"/>
        <v>582.34836000000007</v>
      </c>
      <c r="J242" s="21"/>
    </row>
    <row r="243" spans="1:10" customFormat="1" x14ac:dyDescent="0.25">
      <c r="A243" s="5">
        <f>IF(F243&lt;&gt;"",1+MAX($A$26:A242),"")</f>
        <v>226</v>
      </c>
      <c r="B243" s="15" t="s">
        <v>28</v>
      </c>
      <c r="C243" s="41" t="s">
        <v>113</v>
      </c>
      <c r="D243" s="16">
        <v>200</v>
      </c>
      <c r="E243" s="17">
        <v>0.1</v>
      </c>
      <c r="F243" s="18">
        <f t="shared" si="13"/>
        <v>220.00000000000003</v>
      </c>
      <c r="G243" s="19" t="s">
        <v>15</v>
      </c>
      <c r="H243" s="61">
        <v>13.896949499999998</v>
      </c>
      <c r="I243" s="20">
        <f t="shared" si="14"/>
        <v>2779.3898999999997</v>
      </c>
      <c r="J243" s="21"/>
    </row>
    <row r="244" spans="1:10" customFormat="1" x14ac:dyDescent="0.25">
      <c r="A244" s="5"/>
      <c r="B244" s="15"/>
      <c r="C244" s="39"/>
      <c r="D244" s="16"/>
      <c r="E244" s="17"/>
      <c r="F244" s="18"/>
      <c r="G244" s="19"/>
      <c r="H244" s="61"/>
      <c r="I244" s="20"/>
      <c r="J244" s="21"/>
    </row>
    <row r="245" spans="1:10" customFormat="1" x14ac:dyDescent="0.25">
      <c r="A245" s="5"/>
      <c r="B245" s="15"/>
      <c r="C245" s="49" t="s">
        <v>117</v>
      </c>
      <c r="D245" s="16"/>
      <c r="E245" s="17"/>
      <c r="F245" s="18"/>
      <c r="G245" s="19"/>
      <c r="H245" s="61"/>
      <c r="I245" s="20"/>
      <c r="J245" s="21"/>
    </row>
    <row r="246" spans="1:10" customFormat="1" x14ac:dyDescent="0.25">
      <c r="A246" s="5">
        <f>IF(F246&lt;&gt;"",1+MAX($A$8:A245),"")</f>
        <v>227</v>
      </c>
      <c r="B246" s="15" t="s">
        <v>23</v>
      </c>
      <c r="C246" s="41" t="s">
        <v>127</v>
      </c>
      <c r="D246" s="16">
        <v>1</v>
      </c>
      <c r="E246" s="17">
        <v>0</v>
      </c>
      <c r="F246" s="18">
        <f t="shared" ref="F246:F255" si="15">D246*(1+E246)</f>
        <v>1</v>
      </c>
      <c r="G246" s="19" t="s">
        <v>17</v>
      </c>
      <c r="H246" s="61">
        <v>1185.873024</v>
      </c>
      <c r="I246" s="20">
        <f t="shared" ref="I246:I255" si="16">H246*D246</f>
        <v>1185.873024</v>
      </c>
      <c r="J246" s="21"/>
    </row>
    <row r="247" spans="1:10" customFormat="1" x14ac:dyDescent="0.25">
      <c r="A247" s="5">
        <f>IF(F247&lt;&gt;"",1+MAX($A$8:A246),"")</f>
        <v>228</v>
      </c>
      <c r="B247" s="15" t="s">
        <v>23</v>
      </c>
      <c r="C247" s="41" t="s">
        <v>133</v>
      </c>
      <c r="D247" s="16">
        <v>1</v>
      </c>
      <c r="E247" s="17">
        <v>0</v>
      </c>
      <c r="F247" s="18">
        <f t="shared" si="15"/>
        <v>1</v>
      </c>
      <c r="G247" s="19" t="s">
        <v>17</v>
      </c>
      <c r="H247" s="61">
        <v>1228.2256319999999</v>
      </c>
      <c r="I247" s="20">
        <f t="shared" si="16"/>
        <v>1228.2256319999999</v>
      </c>
      <c r="J247" s="21"/>
    </row>
    <row r="248" spans="1:10" customFormat="1" ht="30" customHeight="1" x14ac:dyDescent="0.25">
      <c r="A248" s="5">
        <f>IF(F248&lt;&gt;"",1+MAX($A$8:A247),"")</f>
        <v>229</v>
      </c>
      <c r="B248" s="15" t="s">
        <v>23</v>
      </c>
      <c r="C248" s="41" t="s">
        <v>134</v>
      </c>
      <c r="D248" s="16">
        <v>1</v>
      </c>
      <c r="E248" s="17">
        <v>0</v>
      </c>
      <c r="F248" s="18">
        <f t="shared" si="15"/>
        <v>1</v>
      </c>
      <c r="G248" s="19" t="s">
        <v>17</v>
      </c>
      <c r="H248" s="61">
        <v>1101.1678079999999</v>
      </c>
      <c r="I248" s="20">
        <f t="shared" si="16"/>
        <v>1101.1678079999999</v>
      </c>
      <c r="J248" s="21"/>
    </row>
    <row r="249" spans="1:10" customFormat="1" x14ac:dyDescent="0.25">
      <c r="A249" s="5">
        <f>IF(F249&lt;&gt;"",1+MAX($A$8:A248),"")</f>
        <v>230</v>
      </c>
      <c r="B249" s="15" t="s">
        <v>23</v>
      </c>
      <c r="C249" s="41" t="s">
        <v>127</v>
      </c>
      <c r="D249" s="16">
        <v>1</v>
      </c>
      <c r="E249" s="17">
        <v>0</v>
      </c>
      <c r="F249" s="18">
        <f t="shared" si="15"/>
        <v>1</v>
      </c>
      <c r="G249" s="19" t="s">
        <v>17</v>
      </c>
      <c r="H249" s="61">
        <v>1185.873024</v>
      </c>
      <c r="I249" s="20">
        <f t="shared" si="16"/>
        <v>1185.873024</v>
      </c>
      <c r="J249" s="21"/>
    </row>
    <row r="250" spans="1:10" customFormat="1" x14ac:dyDescent="0.25">
      <c r="A250" s="5">
        <f>IF(F250&lt;&gt;"",1+MAX($A$8:A249),"")</f>
        <v>231</v>
      </c>
      <c r="B250" s="15" t="s">
        <v>23</v>
      </c>
      <c r="C250" s="41" t="s">
        <v>135</v>
      </c>
      <c r="D250" s="16">
        <v>1</v>
      </c>
      <c r="E250" s="17">
        <v>0</v>
      </c>
      <c r="F250" s="18">
        <f t="shared" si="15"/>
        <v>1</v>
      </c>
      <c r="G250" s="19" t="s">
        <v>17</v>
      </c>
      <c r="H250" s="61">
        <v>1111.75596</v>
      </c>
      <c r="I250" s="20">
        <f t="shared" si="16"/>
        <v>1111.75596</v>
      </c>
      <c r="J250" s="21"/>
    </row>
    <row r="251" spans="1:10" customFormat="1" x14ac:dyDescent="0.25">
      <c r="A251" s="5">
        <f>IF(F251&lt;&gt;"",1+MAX($A$8:A250),"")</f>
        <v>232</v>
      </c>
      <c r="B251" s="15" t="s">
        <v>23</v>
      </c>
      <c r="C251" s="41" t="s">
        <v>136</v>
      </c>
      <c r="D251" s="16">
        <v>1</v>
      </c>
      <c r="E251" s="17">
        <v>0</v>
      </c>
      <c r="F251" s="18">
        <f t="shared" si="15"/>
        <v>1</v>
      </c>
      <c r="G251" s="19" t="s">
        <v>17</v>
      </c>
      <c r="H251" s="61">
        <v>952.93367999999987</v>
      </c>
      <c r="I251" s="20">
        <f t="shared" si="16"/>
        <v>952.93367999999987</v>
      </c>
      <c r="J251" s="21"/>
    </row>
    <row r="252" spans="1:10" customFormat="1" x14ac:dyDescent="0.25">
      <c r="A252" s="5">
        <f>IF(F252&lt;&gt;"",1+MAX($A$8:A251),"")</f>
        <v>233</v>
      </c>
      <c r="B252" s="15" t="s">
        <v>23</v>
      </c>
      <c r="C252" s="41" t="s">
        <v>137</v>
      </c>
      <c r="D252" s="16">
        <v>1</v>
      </c>
      <c r="E252" s="17">
        <v>0</v>
      </c>
      <c r="F252" s="18">
        <f t="shared" si="15"/>
        <v>1</v>
      </c>
      <c r="G252" s="19" t="s">
        <v>17</v>
      </c>
      <c r="H252" s="61">
        <v>1429.4005199999999</v>
      </c>
      <c r="I252" s="20">
        <f t="shared" si="16"/>
        <v>1429.4005199999999</v>
      </c>
      <c r="J252" s="21"/>
    </row>
    <row r="253" spans="1:10" customFormat="1" x14ac:dyDescent="0.25">
      <c r="A253" s="5">
        <f>IF(F253&lt;&gt;"",1+MAX($A$8:A252),"")</f>
        <v>234</v>
      </c>
      <c r="B253" s="15" t="s">
        <v>23</v>
      </c>
      <c r="C253" s="41" t="s">
        <v>138</v>
      </c>
      <c r="D253" s="16">
        <v>1</v>
      </c>
      <c r="E253" s="17">
        <v>0</v>
      </c>
      <c r="F253" s="18">
        <f t="shared" si="15"/>
        <v>1</v>
      </c>
      <c r="G253" s="19" t="s">
        <v>17</v>
      </c>
      <c r="H253" s="61">
        <v>1905.8673599999997</v>
      </c>
      <c r="I253" s="20">
        <f t="shared" si="16"/>
        <v>1905.8673599999997</v>
      </c>
      <c r="J253" s="21"/>
    </row>
    <row r="254" spans="1:10" customFormat="1" x14ac:dyDescent="0.25">
      <c r="A254" s="5">
        <f>IF(F254&lt;&gt;"",1+MAX($A$8:A253),"")</f>
        <v>235</v>
      </c>
      <c r="B254" s="15" t="s">
        <v>23</v>
      </c>
      <c r="C254" s="41" t="s">
        <v>144</v>
      </c>
      <c r="D254" s="16">
        <v>3</v>
      </c>
      <c r="E254" s="17">
        <v>0</v>
      </c>
      <c r="F254" s="18">
        <f t="shared" si="15"/>
        <v>3</v>
      </c>
      <c r="G254" s="19" t="s">
        <v>17</v>
      </c>
      <c r="H254" s="61">
        <v>244.85101499999999</v>
      </c>
      <c r="I254" s="20">
        <f t="shared" si="16"/>
        <v>734.553045</v>
      </c>
      <c r="J254" s="21"/>
    </row>
    <row r="255" spans="1:10" customFormat="1" x14ac:dyDescent="0.25">
      <c r="A255" s="5">
        <f>IF(F255&lt;&gt;"",1+MAX($A$8:A254),"")</f>
        <v>236</v>
      </c>
      <c r="B255" s="15" t="s">
        <v>23</v>
      </c>
      <c r="C255" s="41" t="s">
        <v>146</v>
      </c>
      <c r="D255" s="16">
        <v>1</v>
      </c>
      <c r="E255" s="17">
        <v>0</v>
      </c>
      <c r="F255" s="18">
        <f t="shared" si="15"/>
        <v>1</v>
      </c>
      <c r="G255" s="19" t="s">
        <v>17</v>
      </c>
      <c r="H255" s="61">
        <v>595.58354999999995</v>
      </c>
      <c r="I255" s="20">
        <f t="shared" si="16"/>
        <v>595.58354999999995</v>
      </c>
      <c r="J255" s="21"/>
    </row>
    <row r="256" spans="1:10" customFormat="1" x14ac:dyDescent="0.25">
      <c r="A256" s="5"/>
      <c r="B256" s="15"/>
      <c r="C256" s="39"/>
      <c r="D256" s="16"/>
      <c r="E256" s="17"/>
      <c r="F256" s="18"/>
      <c r="G256" s="19"/>
      <c r="H256" s="61"/>
      <c r="I256" s="20"/>
      <c r="J256" s="21"/>
    </row>
    <row r="257" spans="1:10" customFormat="1" x14ac:dyDescent="0.25">
      <c r="A257" s="5"/>
      <c r="B257" s="15"/>
      <c r="C257" s="49" t="s">
        <v>147</v>
      </c>
      <c r="D257" s="16"/>
      <c r="E257" s="17"/>
      <c r="F257" s="18"/>
      <c r="G257" s="19"/>
      <c r="H257" s="61"/>
      <c r="I257" s="20"/>
      <c r="J257" s="21"/>
    </row>
    <row r="258" spans="1:10" customFormat="1" x14ac:dyDescent="0.25">
      <c r="A258" s="5">
        <f>IF(F258&lt;&gt;"",1+MAX($A$8:A257),"")</f>
        <v>237</v>
      </c>
      <c r="B258" s="15" t="s">
        <v>23</v>
      </c>
      <c r="C258" s="41" t="s">
        <v>151</v>
      </c>
      <c r="D258">
        <f>336/1.17</f>
        <v>287.17948717948718</v>
      </c>
      <c r="E258" s="17">
        <v>0.1</v>
      </c>
      <c r="F258" s="18">
        <f t="shared" ref="F258:F264" si="17">D258*(1+E258)</f>
        <v>315.89743589743591</v>
      </c>
      <c r="G258" s="19" t="s">
        <v>16</v>
      </c>
      <c r="H258" s="61">
        <v>3.4411494</v>
      </c>
      <c r="I258" s="20">
        <f t="shared" ref="I258:I264" si="18">H258*D258</f>
        <v>988.22752000000003</v>
      </c>
      <c r="J258" s="21"/>
    </row>
    <row r="259" spans="1:10" customFormat="1" x14ac:dyDescent="0.25">
      <c r="A259" s="5">
        <f>IF(F259&lt;&gt;"",1+MAX($A$8:A258),"")</f>
        <v>238</v>
      </c>
      <c r="B259" s="15" t="s">
        <v>23</v>
      </c>
      <c r="C259" s="41" t="s">
        <v>152</v>
      </c>
      <c r="D259" s="16">
        <f>36.35*3</f>
        <v>109.05000000000001</v>
      </c>
      <c r="E259" s="17">
        <v>0.1</v>
      </c>
      <c r="F259" s="18">
        <f t="shared" si="17"/>
        <v>119.95500000000003</v>
      </c>
      <c r="G259" s="19" t="s">
        <v>16</v>
      </c>
      <c r="H259" s="61">
        <v>3.4411494</v>
      </c>
      <c r="I259" s="20">
        <f t="shared" si="18"/>
        <v>375.25734207000005</v>
      </c>
      <c r="J259" s="21"/>
    </row>
    <row r="260" spans="1:10" customFormat="1" x14ac:dyDescent="0.25">
      <c r="A260" s="5">
        <f>IF(F260&lt;&gt;"",1+MAX($A$8:A259),"")</f>
        <v>239</v>
      </c>
      <c r="B260" s="15" t="s">
        <v>23</v>
      </c>
      <c r="C260" s="41" t="s">
        <v>162</v>
      </c>
      <c r="D260" s="16">
        <f>168/1.14</f>
        <v>147.36842105263159</v>
      </c>
      <c r="E260" s="17">
        <v>0.1</v>
      </c>
      <c r="F260" s="18">
        <f t="shared" si="17"/>
        <v>162.10526315789477</v>
      </c>
      <c r="G260" s="19" t="s">
        <v>16</v>
      </c>
      <c r="H260" s="61">
        <v>4.2352607999999998</v>
      </c>
      <c r="I260" s="20">
        <f t="shared" si="18"/>
        <v>624.14369684210533</v>
      </c>
      <c r="J260" s="21"/>
    </row>
    <row r="261" spans="1:10" customFormat="1" x14ac:dyDescent="0.25">
      <c r="A261" s="5">
        <f>IF(F261&lt;&gt;"",1+MAX($A$8:A260),"")</f>
        <v>240</v>
      </c>
      <c r="B261" s="15" t="s">
        <v>23</v>
      </c>
      <c r="C261" s="41" t="s">
        <v>149</v>
      </c>
      <c r="D261" s="16">
        <f>14*3</f>
        <v>42</v>
      </c>
      <c r="E261" s="17">
        <v>0.1</v>
      </c>
      <c r="F261" s="18">
        <f t="shared" si="17"/>
        <v>46.2</v>
      </c>
      <c r="G261" s="19" t="s">
        <v>16</v>
      </c>
      <c r="H261" s="61">
        <v>4.2352607999999998</v>
      </c>
      <c r="I261" s="20">
        <f t="shared" si="18"/>
        <v>177.8809536</v>
      </c>
      <c r="J261" s="21"/>
    </row>
    <row r="262" spans="1:10" customFormat="1" x14ac:dyDescent="0.25">
      <c r="A262" s="5">
        <f>IF(F262&lt;&gt;"",1+MAX($A$8:A259),"")</f>
        <v>239</v>
      </c>
      <c r="B262" s="15" t="s">
        <v>23</v>
      </c>
      <c r="C262" s="41" t="s">
        <v>150</v>
      </c>
      <c r="D262">
        <f>(336*2)+168</f>
        <v>840</v>
      </c>
      <c r="E262" s="17">
        <v>0.1</v>
      </c>
      <c r="F262" s="18">
        <f t="shared" si="17"/>
        <v>924.00000000000011</v>
      </c>
      <c r="G262" s="19" t="s">
        <v>15</v>
      </c>
      <c r="H262" s="61">
        <v>3.0440936999999995</v>
      </c>
      <c r="I262" s="20">
        <f t="shared" si="18"/>
        <v>2557.0387079999996</v>
      </c>
      <c r="J262" s="21"/>
    </row>
    <row r="263" spans="1:10" customFormat="1" x14ac:dyDescent="0.25">
      <c r="A263" s="5"/>
      <c r="B263" s="15" t="s">
        <v>23</v>
      </c>
      <c r="C263" s="41" t="s">
        <v>156</v>
      </c>
      <c r="D263" s="16">
        <v>168</v>
      </c>
      <c r="E263" s="17">
        <v>0.1</v>
      </c>
      <c r="F263" s="18">
        <f t="shared" si="17"/>
        <v>184.8</v>
      </c>
      <c r="G263" s="19" t="s">
        <v>15</v>
      </c>
      <c r="H263" s="61">
        <v>3.9705569999999994</v>
      </c>
      <c r="I263" s="20">
        <f t="shared" si="18"/>
        <v>667.05357599999991</v>
      </c>
      <c r="J263" s="21"/>
    </row>
    <row r="264" spans="1:10" customFormat="1" x14ac:dyDescent="0.25">
      <c r="A264" s="5"/>
      <c r="B264" s="15" t="s">
        <v>23</v>
      </c>
      <c r="C264" s="41" t="s">
        <v>157</v>
      </c>
      <c r="D264" s="16">
        <v>168</v>
      </c>
      <c r="E264" s="17">
        <v>0.1</v>
      </c>
      <c r="F264" s="18">
        <f t="shared" si="17"/>
        <v>184.8</v>
      </c>
      <c r="G264" s="19" t="s">
        <v>15</v>
      </c>
      <c r="H264" s="61">
        <v>2.5146860999999996</v>
      </c>
      <c r="I264" s="20">
        <f t="shared" si="18"/>
        <v>422.46726479999995</v>
      </c>
      <c r="J264" s="21"/>
    </row>
    <row r="265" spans="1:10" customFormat="1" x14ac:dyDescent="0.25">
      <c r="A265" s="5"/>
      <c r="B265" s="15"/>
      <c r="C265" s="39"/>
      <c r="D265" s="16"/>
      <c r="E265" s="17"/>
      <c r="F265" s="18"/>
      <c r="G265" s="19"/>
      <c r="H265" s="61"/>
      <c r="I265" s="20"/>
      <c r="J265" s="21"/>
    </row>
    <row r="266" spans="1:10" customFormat="1" x14ac:dyDescent="0.25">
      <c r="A266" s="5"/>
      <c r="B266" s="15"/>
      <c r="C266" s="49" t="s">
        <v>165</v>
      </c>
      <c r="D266" s="16"/>
      <c r="E266" s="17"/>
      <c r="F266" s="18"/>
      <c r="G266" s="19"/>
      <c r="H266" s="61"/>
      <c r="I266" s="20"/>
      <c r="J266" s="21"/>
    </row>
    <row r="267" spans="1:10" customFormat="1" x14ac:dyDescent="0.25">
      <c r="A267" s="5">
        <v>126</v>
      </c>
      <c r="B267" s="15" t="s">
        <v>23</v>
      </c>
      <c r="C267" s="41" t="s">
        <v>174</v>
      </c>
      <c r="D267" s="16">
        <v>118</v>
      </c>
      <c r="E267" s="17">
        <v>0.1</v>
      </c>
      <c r="F267" s="18">
        <v>129.80000000000001</v>
      </c>
      <c r="G267" s="19" t="s">
        <v>15</v>
      </c>
      <c r="H267" s="61">
        <v>18.529266</v>
      </c>
      <c r="I267" s="20">
        <f t="shared" ref="I267:I272" si="19">H267*D267</f>
        <v>2186.4533879999999</v>
      </c>
      <c r="J267" s="21"/>
    </row>
    <row r="268" spans="1:10" customFormat="1" x14ac:dyDescent="0.25">
      <c r="A268" s="5">
        <v>132</v>
      </c>
      <c r="B268" s="15" t="s">
        <v>23</v>
      </c>
      <c r="C268" s="41" t="s">
        <v>171</v>
      </c>
      <c r="D268" s="16">
        <v>118</v>
      </c>
      <c r="E268" s="17">
        <v>0.1</v>
      </c>
      <c r="F268" s="18">
        <v>129.80000000000001</v>
      </c>
      <c r="G268" s="19" t="s">
        <v>15</v>
      </c>
      <c r="H268" s="61">
        <v>3.3087974999999998</v>
      </c>
      <c r="I268" s="20">
        <f t="shared" si="19"/>
        <v>390.43810500000001</v>
      </c>
      <c r="J268" s="21"/>
    </row>
    <row r="269" spans="1:10" customFormat="1" x14ac:dyDescent="0.25">
      <c r="A269" s="5">
        <v>140</v>
      </c>
      <c r="B269" s="15" t="s">
        <v>23</v>
      </c>
      <c r="C269" s="41" t="s">
        <v>175</v>
      </c>
      <c r="D269" s="16">
        <v>254.47499999999999</v>
      </c>
      <c r="E269" s="17">
        <v>0.1</v>
      </c>
      <c r="F269" s="18">
        <v>279.92250000000001</v>
      </c>
      <c r="G269" s="19" t="s">
        <v>15</v>
      </c>
      <c r="H269" s="61">
        <v>2.3823341999999998</v>
      </c>
      <c r="I269" s="20">
        <f t="shared" si="19"/>
        <v>606.24449554499995</v>
      </c>
      <c r="J269" s="21"/>
    </row>
    <row r="270" spans="1:10" customFormat="1" x14ac:dyDescent="0.25">
      <c r="A270" s="5">
        <v>147</v>
      </c>
      <c r="B270" s="15" t="s">
        <v>23</v>
      </c>
      <c r="C270" s="42" t="s">
        <v>173</v>
      </c>
      <c r="D270" s="16">
        <v>54.28</v>
      </c>
      <c r="E270" s="17">
        <v>0.1</v>
      </c>
      <c r="F270" s="18">
        <v>59.708000000000006</v>
      </c>
      <c r="G270" s="19" t="s">
        <v>16</v>
      </c>
      <c r="H270" s="61">
        <v>6.6175949999999997</v>
      </c>
      <c r="I270" s="20">
        <f t="shared" si="19"/>
        <v>359.20305659999997</v>
      </c>
      <c r="J270" s="21"/>
    </row>
    <row r="271" spans="1:10" customFormat="1" x14ac:dyDescent="0.25">
      <c r="A271" s="5">
        <v>147</v>
      </c>
      <c r="B271" s="15" t="s">
        <v>23</v>
      </c>
      <c r="C271" s="39" t="s">
        <v>168</v>
      </c>
      <c r="D271" s="16">
        <v>118</v>
      </c>
      <c r="E271" s="17">
        <v>0.1</v>
      </c>
      <c r="F271" s="18">
        <v>59.708000000000006</v>
      </c>
      <c r="G271" s="19" t="s">
        <v>15</v>
      </c>
      <c r="H271" s="61">
        <v>2.5146860999999996</v>
      </c>
      <c r="I271" s="20">
        <f t="shared" si="19"/>
        <v>296.73295979999995</v>
      </c>
      <c r="J271" s="21"/>
    </row>
    <row r="272" spans="1:10" customFormat="1" x14ac:dyDescent="0.25">
      <c r="A272" s="5">
        <v>147</v>
      </c>
      <c r="B272" s="15" t="s">
        <v>23</v>
      </c>
      <c r="C272" s="39" t="s">
        <v>169</v>
      </c>
      <c r="D272" s="16">
        <v>44</v>
      </c>
      <c r="E272" s="17">
        <v>0.1</v>
      </c>
      <c r="F272" s="18">
        <v>59.708000000000006</v>
      </c>
      <c r="G272" s="19" t="s">
        <v>16</v>
      </c>
      <c r="H272" s="61">
        <v>0.52940759999999998</v>
      </c>
      <c r="I272" s="20">
        <f t="shared" si="19"/>
        <v>23.293934399999998</v>
      </c>
      <c r="J272" s="21"/>
    </row>
    <row r="273" spans="1:10" customFormat="1" x14ac:dyDescent="0.25">
      <c r="B273" s="22"/>
      <c r="C273" s="22"/>
      <c r="H273" s="61"/>
    </row>
    <row r="274" spans="1:10" customFormat="1" x14ac:dyDescent="0.25">
      <c r="A274" s="5"/>
      <c r="B274" s="15"/>
      <c r="C274" s="49" t="s">
        <v>19</v>
      </c>
      <c r="D274" s="16"/>
      <c r="E274" s="17"/>
      <c r="F274" s="18"/>
      <c r="G274" s="19"/>
      <c r="H274" s="61"/>
      <c r="I274" s="20"/>
      <c r="J274" s="21"/>
    </row>
    <row r="275" spans="1:10" customFormat="1" x14ac:dyDescent="0.25">
      <c r="A275" s="5">
        <f>IF(F275&lt;&gt;"",1+MAX($A$8:A274),"")</f>
        <v>241</v>
      </c>
      <c r="B275" s="15" t="s">
        <v>23</v>
      </c>
      <c r="C275" s="41" t="s">
        <v>183</v>
      </c>
      <c r="D275" s="16">
        <v>1</v>
      </c>
      <c r="E275" s="17">
        <v>0</v>
      </c>
      <c r="F275" s="18">
        <f t="shared" ref="F275:F280" si="20">D275*(1+E275)</f>
        <v>1</v>
      </c>
      <c r="G275" s="19" t="s">
        <v>17</v>
      </c>
      <c r="H275" s="61">
        <v>112.49911499999999</v>
      </c>
      <c r="I275" s="20">
        <f t="shared" ref="I275:I280" si="21">H275*D275</f>
        <v>112.49911499999999</v>
      </c>
      <c r="J275" s="21"/>
    </row>
    <row r="276" spans="1:10" customFormat="1" x14ac:dyDescent="0.25">
      <c r="A276" s="5">
        <f>IF(F276&lt;&gt;"",1+MAX($A$8:A275),"")</f>
        <v>242</v>
      </c>
      <c r="B276" s="15" t="s">
        <v>23</v>
      </c>
      <c r="C276" s="41" t="s">
        <v>184</v>
      </c>
      <c r="D276" s="16">
        <v>1</v>
      </c>
      <c r="E276" s="17">
        <v>0</v>
      </c>
      <c r="F276" s="18">
        <f t="shared" si="20"/>
        <v>1</v>
      </c>
      <c r="G276" s="19" t="s">
        <v>17</v>
      </c>
      <c r="H276" s="61">
        <v>350.73253499999998</v>
      </c>
      <c r="I276" s="20">
        <f t="shared" si="21"/>
        <v>350.73253499999998</v>
      </c>
      <c r="J276" s="21"/>
    </row>
    <row r="277" spans="1:10" customFormat="1" x14ac:dyDescent="0.25">
      <c r="A277" s="5">
        <f>IF(F277&lt;&gt;"",1+MAX($A$8:A276),"")</f>
        <v>243</v>
      </c>
      <c r="B277" s="15" t="s">
        <v>23</v>
      </c>
      <c r="C277" s="41" t="s">
        <v>185</v>
      </c>
      <c r="D277" s="16">
        <v>2</v>
      </c>
      <c r="E277" s="17">
        <v>0</v>
      </c>
      <c r="F277" s="18">
        <f t="shared" si="20"/>
        <v>2</v>
      </c>
      <c r="G277" s="19" t="s">
        <v>17</v>
      </c>
      <c r="H277" s="61">
        <v>112.49911499999999</v>
      </c>
      <c r="I277" s="20">
        <f t="shared" si="21"/>
        <v>224.99822999999998</v>
      </c>
      <c r="J277" s="21"/>
    </row>
    <row r="278" spans="1:10" customFormat="1" x14ac:dyDescent="0.25">
      <c r="A278" s="5">
        <f>IF(F278&lt;&gt;"",1+MAX($A$8:A277),"")</f>
        <v>244</v>
      </c>
      <c r="B278" s="15" t="s">
        <v>23</v>
      </c>
      <c r="C278" s="41" t="s">
        <v>186</v>
      </c>
      <c r="D278" s="16">
        <v>1</v>
      </c>
      <c r="E278" s="17">
        <v>0</v>
      </c>
      <c r="F278" s="18">
        <f t="shared" si="20"/>
        <v>1</v>
      </c>
      <c r="G278" s="19" t="s">
        <v>17</v>
      </c>
      <c r="H278" s="61">
        <v>112.49911499999999</v>
      </c>
      <c r="I278" s="20">
        <f t="shared" si="21"/>
        <v>112.49911499999999</v>
      </c>
      <c r="J278" s="21"/>
    </row>
    <row r="279" spans="1:10" customFormat="1" x14ac:dyDescent="0.25">
      <c r="A279" s="5">
        <f>IF(F279&lt;&gt;"",1+MAX($A$8:A278),"")</f>
        <v>245</v>
      </c>
      <c r="B279" s="15" t="s">
        <v>23</v>
      </c>
      <c r="C279" s="41" t="s">
        <v>187</v>
      </c>
      <c r="D279" s="16">
        <v>1</v>
      </c>
      <c r="E279" s="17">
        <v>0</v>
      </c>
      <c r="F279" s="18">
        <f t="shared" si="20"/>
        <v>1</v>
      </c>
      <c r="G279" s="19" t="s">
        <v>17</v>
      </c>
      <c r="H279" s="61">
        <v>79.411139999999989</v>
      </c>
      <c r="I279" s="20">
        <f t="shared" si="21"/>
        <v>79.411139999999989</v>
      </c>
      <c r="J279" s="21"/>
    </row>
    <row r="280" spans="1:10" customFormat="1" x14ac:dyDescent="0.25">
      <c r="A280" s="5">
        <f>IF(F280&lt;&gt;"",1+MAX($A$8:A279),"")</f>
        <v>246</v>
      </c>
      <c r="B280" s="15" t="s">
        <v>23</v>
      </c>
      <c r="C280" s="41" t="s">
        <v>188</v>
      </c>
      <c r="D280" s="16">
        <v>2</v>
      </c>
      <c r="E280" s="17">
        <v>0</v>
      </c>
      <c r="F280" s="18">
        <f t="shared" si="20"/>
        <v>2</v>
      </c>
      <c r="G280" s="19" t="s">
        <v>17</v>
      </c>
      <c r="H280" s="61">
        <v>211.76303999999999</v>
      </c>
      <c r="I280" s="20">
        <f t="shared" si="21"/>
        <v>423.52607999999998</v>
      </c>
      <c r="J280" s="21"/>
    </row>
    <row r="281" spans="1:10" customFormat="1" x14ac:dyDescent="0.25">
      <c r="A281" s="5"/>
      <c r="B281" s="15"/>
      <c r="C281" s="41"/>
      <c r="D281" s="16"/>
      <c r="E281" s="17"/>
      <c r="F281" s="18"/>
      <c r="G281" s="19"/>
      <c r="H281" s="61"/>
      <c r="I281" s="20"/>
      <c r="J281" s="21"/>
    </row>
    <row r="282" spans="1:10" customFormat="1" x14ac:dyDescent="0.25">
      <c r="A282" s="5"/>
      <c r="B282" s="15"/>
      <c r="C282" s="49" t="s">
        <v>190</v>
      </c>
      <c r="D282" s="16"/>
      <c r="E282" s="17"/>
      <c r="F282" s="18"/>
      <c r="G282" s="19"/>
      <c r="H282" s="61"/>
      <c r="I282" s="20"/>
      <c r="J282" s="21"/>
    </row>
    <row r="283" spans="1:10" customFormat="1" x14ac:dyDescent="0.25">
      <c r="A283" s="5">
        <f>IF(F283&lt;&gt;"",1+MAX($A$8:A282),"")</f>
        <v>247</v>
      </c>
      <c r="B283" s="15" t="s">
        <v>23</v>
      </c>
      <c r="C283" s="41" t="s">
        <v>189</v>
      </c>
      <c r="D283" s="16">
        <v>45</v>
      </c>
      <c r="E283" s="17">
        <v>0.1</v>
      </c>
      <c r="F283" s="18">
        <f t="shared" ref="F283:F290" si="22">D283*(1+E283)</f>
        <v>49.500000000000007</v>
      </c>
      <c r="G283" s="19" t="s">
        <v>16</v>
      </c>
      <c r="H283" s="61">
        <v>55.587797999999992</v>
      </c>
      <c r="I283" s="20">
        <f t="shared" ref="I283:I290" si="23">H283*D283</f>
        <v>2501.4509099999996</v>
      </c>
      <c r="J283" s="21"/>
    </row>
    <row r="284" spans="1:10" customFormat="1" x14ac:dyDescent="0.25">
      <c r="A284" s="5">
        <f>IF(F284&lt;&gt;"",1+MAX($A$8:A283),"")</f>
        <v>248</v>
      </c>
      <c r="B284" s="15" t="s">
        <v>23</v>
      </c>
      <c r="C284" s="41" t="s">
        <v>194</v>
      </c>
      <c r="D284" s="16">
        <v>1</v>
      </c>
      <c r="E284" s="17">
        <v>0</v>
      </c>
      <c r="F284" s="18">
        <f t="shared" si="22"/>
        <v>1</v>
      </c>
      <c r="G284" s="19" t="s">
        <v>167</v>
      </c>
      <c r="H284" s="61">
        <v>21838.063499999997</v>
      </c>
      <c r="I284" s="20">
        <f t="shared" si="23"/>
        <v>21838.063499999997</v>
      </c>
      <c r="J284" s="21"/>
    </row>
    <row r="285" spans="1:10" customFormat="1" x14ac:dyDescent="0.25">
      <c r="A285" s="5">
        <f>IF(F285&lt;&gt;"",1+MAX($A$8:A283),"")</f>
        <v>248</v>
      </c>
      <c r="B285" s="15" t="s">
        <v>23</v>
      </c>
      <c r="C285" s="41" t="s">
        <v>197</v>
      </c>
      <c r="D285" s="16">
        <v>2</v>
      </c>
      <c r="E285" s="17">
        <v>0</v>
      </c>
      <c r="F285" s="18">
        <f t="shared" si="22"/>
        <v>2</v>
      </c>
      <c r="G285" s="19" t="s">
        <v>17</v>
      </c>
      <c r="H285" s="61">
        <v>1124.9911499999998</v>
      </c>
      <c r="I285" s="20">
        <f t="shared" si="23"/>
        <v>2249.9822999999997</v>
      </c>
      <c r="J285" s="21"/>
    </row>
    <row r="286" spans="1:10" customFormat="1" x14ac:dyDescent="0.25">
      <c r="A286" s="5">
        <f>IF(F286&lt;&gt;"",1+MAX($A$8:A285),"")</f>
        <v>249</v>
      </c>
      <c r="B286" s="15" t="s">
        <v>23</v>
      </c>
      <c r="C286" s="41" t="s">
        <v>198</v>
      </c>
      <c r="D286" s="16">
        <v>1</v>
      </c>
      <c r="E286" s="17">
        <v>0</v>
      </c>
      <c r="F286" s="18">
        <f t="shared" si="22"/>
        <v>1</v>
      </c>
      <c r="G286" s="19" t="s">
        <v>17</v>
      </c>
      <c r="H286" s="61">
        <v>6485.2430999999997</v>
      </c>
      <c r="I286" s="20">
        <f t="shared" si="23"/>
        <v>6485.2430999999997</v>
      </c>
      <c r="J286" s="21"/>
    </row>
    <row r="287" spans="1:10" customFormat="1" x14ac:dyDescent="0.25">
      <c r="A287" s="5">
        <f>IF(F287&lt;&gt;"",1+MAX($A$8:A286),"")</f>
        <v>250</v>
      </c>
      <c r="B287" s="15" t="s">
        <v>23</v>
      </c>
      <c r="C287" s="41" t="s">
        <v>199</v>
      </c>
      <c r="D287" s="16">
        <v>1</v>
      </c>
      <c r="E287" s="17">
        <v>0</v>
      </c>
      <c r="F287" s="18">
        <f t="shared" si="22"/>
        <v>1</v>
      </c>
      <c r="G287" s="19" t="s">
        <v>17</v>
      </c>
      <c r="H287" s="61">
        <v>3970.5569999999998</v>
      </c>
      <c r="I287" s="20">
        <f t="shared" si="23"/>
        <v>3970.5569999999998</v>
      </c>
      <c r="J287" s="21"/>
    </row>
    <row r="288" spans="1:10" customFormat="1" x14ac:dyDescent="0.25">
      <c r="A288" s="5">
        <f>IF(F288&lt;&gt;"",1+MAX($A$8:A287),"")</f>
        <v>251</v>
      </c>
      <c r="B288" s="15" t="s">
        <v>23</v>
      </c>
      <c r="C288" s="41" t="s">
        <v>200</v>
      </c>
      <c r="D288" s="16">
        <v>1</v>
      </c>
      <c r="E288" s="17">
        <v>0</v>
      </c>
      <c r="F288" s="18">
        <f t="shared" si="22"/>
        <v>1</v>
      </c>
      <c r="G288" s="19" t="s">
        <v>17</v>
      </c>
      <c r="H288" s="61">
        <v>1124.9911499999998</v>
      </c>
      <c r="I288" s="20">
        <f t="shared" si="23"/>
        <v>1124.9911499999998</v>
      </c>
      <c r="J288" s="21"/>
    </row>
    <row r="289" spans="1:10" customFormat="1" ht="30" x14ac:dyDescent="0.25">
      <c r="A289" s="5">
        <f>IF(F289&lt;&gt;"",1+MAX($A$8:A285),"")</f>
        <v>249</v>
      </c>
      <c r="B289" s="15" t="s">
        <v>23</v>
      </c>
      <c r="C289" s="41" t="s">
        <v>192</v>
      </c>
      <c r="D289" s="16">
        <v>1</v>
      </c>
      <c r="E289" s="17">
        <v>0</v>
      </c>
      <c r="F289" s="18">
        <f t="shared" si="22"/>
        <v>1</v>
      </c>
      <c r="G289" s="19" t="s">
        <v>17</v>
      </c>
      <c r="H289" s="61">
        <v>1654.3987499999998</v>
      </c>
      <c r="I289" s="20">
        <f t="shared" si="23"/>
        <v>1654.3987499999998</v>
      </c>
      <c r="J289" s="21"/>
    </row>
    <row r="290" spans="1:10" customFormat="1" ht="45" x14ac:dyDescent="0.25">
      <c r="A290" s="5">
        <f>IF(F290&lt;&gt;"",1+MAX($A$8:A286),"")</f>
        <v>250</v>
      </c>
      <c r="B290" s="15" t="s">
        <v>23</v>
      </c>
      <c r="C290" s="41" t="s">
        <v>193</v>
      </c>
      <c r="D290" s="16">
        <v>1</v>
      </c>
      <c r="E290" s="17">
        <v>0</v>
      </c>
      <c r="F290" s="18">
        <f t="shared" si="22"/>
        <v>1</v>
      </c>
      <c r="G290" s="19" t="s">
        <v>17</v>
      </c>
      <c r="H290" s="61">
        <v>1654.3987499999998</v>
      </c>
      <c r="I290" s="20">
        <f t="shared" si="23"/>
        <v>1654.3987499999998</v>
      </c>
      <c r="J290" s="21"/>
    </row>
    <row r="291" spans="1:10" customFormat="1" x14ac:dyDescent="0.25">
      <c r="A291" s="5"/>
      <c r="B291" s="15"/>
      <c r="C291" s="41"/>
      <c r="D291" s="16"/>
      <c r="E291" s="17"/>
      <c r="F291" s="18"/>
      <c r="G291" s="19"/>
      <c r="H291" s="61"/>
      <c r="I291" s="20"/>
      <c r="J291" s="21"/>
    </row>
    <row r="292" spans="1:10" customFormat="1" x14ac:dyDescent="0.25">
      <c r="A292" s="5" t="str">
        <f>IF(F292&lt;&gt;"",1+MAX($A$8:A288),"")</f>
        <v/>
      </c>
      <c r="B292" s="15" t="s">
        <v>23</v>
      </c>
      <c r="C292" s="49" t="s">
        <v>203</v>
      </c>
      <c r="D292" s="16"/>
      <c r="E292" s="17"/>
      <c r="F292" s="18"/>
      <c r="G292" s="19"/>
      <c r="H292" s="61"/>
      <c r="I292" s="20"/>
      <c r="J292" s="21"/>
    </row>
    <row r="293" spans="1:10" customFormat="1" x14ac:dyDescent="0.25">
      <c r="A293" s="5">
        <f>IF(F293&lt;&gt;"",1+MAX($A$8:A289),"")</f>
        <v>252</v>
      </c>
      <c r="B293" s="15" t="s">
        <v>23</v>
      </c>
      <c r="C293" s="42" t="s">
        <v>214</v>
      </c>
      <c r="D293" s="16">
        <v>1</v>
      </c>
      <c r="E293" s="17">
        <v>0</v>
      </c>
      <c r="F293" s="18">
        <f>D293*(1+E293)</f>
        <v>1</v>
      </c>
      <c r="G293" s="19" t="s">
        <v>17</v>
      </c>
      <c r="H293" s="61">
        <v>165.17517119999999</v>
      </c>
      <c r="I293" s="20">
        <f t="shared" ref="I293:I299" si="24">H293*D293</f>
        <v>165.17517119999999</v>
      </c>
      <c r="J293" s="21"/>
    </row>
    <row r="294" spans="1:10" customFormat="1" x14ac:dyDescent="0.25">
      <c r="A294" s="5">
        <f>IF(F294&lt;&gt;"",1+MAX($A$8:A290),"")</f>
        <v>252</v>
      </c>
      <c r="B294" s="15" t="s">
        <v>23</v>
      </c>
      <c r="C294" s="42" t="s">
        <v>224</v>
      </c>
      <c r="D294" s="16">
        <v>2</v>
      </c>
      <c r="E294" s="17">
        <v>0</v>
      </c>
      <c r="F294" s="18">
        <f t="shared" ref="F294:F299" si="25">D294*(1+E294)</f>
        <v>2</v>
      </c>
      <c r="G294" s="19" t="s">
        <v>17</v>
      </c>
      <c r="H294" s="61">
        <v>318.30631949999997</v>
      </c>
      <c r="I294" s="20">
        <f t="shared" si="24"/>
        <v>636.61263899999994</v>
      </c>
      <c r="J294" s="21"/>
    </row>
    <row r="295" spans="1:10" customFormat="1" x14ac:dyDescent="0.25">
      <c r="A295" s="5">
        <f>IF(F295&lt;&gt;"",1+MAX($A$8:A291),"")</f>
        <v>252</v>
      </c>
      <c r="B295" s="15" t="s">
        <v>23</v>
      </c>
      <c r="C295" s="42" t="s">
        <v>225</v>
      </c>
      <c r="D295" s="16">
        <v>2</v>
      </c>
      <c r="E295" s="17">
        <v>0</v>
      </c>
      <c r="F295" s="18">
        <f t="shared" si="25"/>
        <v>2</v>
      </c>
      <c r="G295" s="19" t="s">
        <v>17</v>
      </c>
      <c r="H295" s="61">
        <v>1720.5746999999999</v>
      </c>
      <c r="I295" s="20">
        <f t="shared" si="24"/>
        <v>3441.1493999999998</v>
      </c>
      <c r="J295" s="21"/>
    </row>
    <row r="296" spans="1:10" customFormat="1" x14ac:dyDescent="0.25">
      <c r="A296" s="5">
        <f>IF(F296&lt;&gt;"",1+MAX($A$8:A292),"")</f>
        <v>252</v>
      </c>
      <c r="B296" s="15" t="s">
        <v>23</v>
      </c>
      <c r="C296" s="42" t="s">
        <v>218</v>
      </c>
      <c r="D296" s="16">
        <v>1</v>
      </c>
      <c r="E296" s="17">
        <v>0</v>
      </c>
      <c r="F296" s="18">
        <f t="shared" si="25"/>
        <v>1</v>
      </c>
      <c r="G296" s="19" t="s">
        <v>17</v>
      </c>
      <c r="H296" s="61">
        <v>146.24884949999998</v>
      </c>
      <c r="I296" s="20">
        <f t="shared" si="24"/>
        <v>146.24884949999998</v>
      </c>
      <c r="J296" s="21"/>
    </row>
    <row r="297" spans="1:10" customFormat="1" ht="30" x14ac:dyDescent="0.25">
      <c r="A297" s="5">
        <f>IF(F297&lt;&gt;"",1+MAX($A$8:A293),"")</f>
        <v>253</v>
      </c>
      <c r="B297" s="15" t="s">
        <v>23</v>
      </c>
      <c r="C297" s="42" t="s">
        <v>226</v>
      </c>
      <c r="D297" s="16">
        <v>2</v>
      </c>
      <c r="E297" s="17">
        <v>0</v>
      </c>
      <c r="F297" s="18">
        <f t="shared" si="25"/>
        <v>2</v>
      </c>
      <c r="G297" s="19" t="s">
        <v>17</v>
      </c>
      <c r="H297" s="61">
        <v>404.33505449999996</v>
      </c>
      <c r="I297" s="20">
        <f t="shared" si="24"/>
        <v>808.67010899999991</v>
      </c>
      <c r="J297" s="21"/>
    </row>
    <row r="298" spans="1:10" customFormat="1" ht="30" x14ac:dyDescent="0.25">
      <c r="A298" s="5">
        <f>IF(F298&lt;&gt;"",1+MAX($A$8:A294),"")</f>
        <v>253</v>
      </c>
      <c r="B298" s="15" t="s">
        <v>23</v>
      </c>
      <c r="C298" s="42" t="s">
        <v>227</v>
      </c>
      <c r="D298" s="16">
        <v>2</v>
      </c>
      <c r="E298" s="17">
        <v>0</v>
      </c>
      <c r="F298" s="18">
        <f t="shared" si="25"/>
        <v>2</v>
      </c>
      <c r="G298" s="19" t="s">
        <v>17</v>
      </c>
      <c r="H298" s="61">
        <v>232.27758449999999</v>
      </c>
      <c r="I298" s="20">
        <f t="shared" si="24"/>
        <v>464.55516899999998</v>
      </c>
      <c r="J298" s="21"/>
    </row>
    <row r="299" spans="1:10" customFormat="1" x14ac:dyDescent="0.25">
      <c r="A299" s="5">
        <f>IF(F299&lt;&gt;"",1+MAX($A$8:A298),"")</f>
        <v>254</v>
      </c>
      <c r="B299" s="15" t="s">
        <v>23</v>
      </c>
      <c r="C299" s="42" t="s">
        <v>236</v>
      </c>
      <c r="D299" s="16">
        <v>32</v>
      </c>
      <c r="E299" s="17">
        <v>0.1</v>
      </c>
      <c r="F299" s="18">
        <f t="shared" si="25"/>
        <v>35.200000000000003</v>
      </c>
      <c r="G299" s="19" t="s">
        <v>16</v>
      </c>
      <c r="H299" s="61">
        <v>30.970344599999997</v>
      </c>
      <c r="I299" s="20">
        <f t="shared" si="24"/>
        <v>991.05102719999991</v>
      </c>
      <c r="J299" s="21"/>
    </row>
    <row r="300" spans="1:10" customFormat="1" x14ac:dyDescent="0.25">
      <c r="A300" s="23" t="str">
        <f>IF(F300&lt;&gt;"",1+MAX($A$26:A298),"")</f>
        <v/>
      </c>
      <c r="B300" s="22"/>
      <c r="C300" s="22"/>
    </row>
    <row r="301" spans="1:10" customFormat="1" ht="18.75" x14ac:dyDescent="0.25">
      <c r="A301" s="90" t="s">
        <v>210</v>
      </c>
      <c r="B301" s="90"/>
      <c r="C301" s="90"/>
      <c r="D301" s="90"/>
      <c r="E301" s="90"/>
      <c r="F301" s="90"/>
      <c r="G301" s="90"/>
      <c r="H301" s="90"/>
      <c r="I301" s="90"/>
      <c r="J301" s="9">
        <f>SUM(I303:I345)</f>
        <v>26943.345305758117</v>
      </c>
    </row>
    <row r="302" spans="1:10" customFormat="1" x14ac:dyDescent="0.25">
      <c r="A302" s="5" t="str">
        <f>IF(F302&lt;&gt;"",1+MAX($A$26:A301),"")</f>
        <v/>
      </c>
      <c r="B302" s="15"/>
      <c r="C302" s="49" t="s">
        <v>56</v>
      </c>
      <c r="D302" s="16"/>
      <c r="E302" s="17"/>
      <c r="F302" s="18"/>
      <c r="G302" s="19"/>
      <c r="H302" s="61"/>
      <c r="I302" s="20"/>
      <c r="J302" s="21"/>
    </row>
    <row r="303" spans="1:10" customFormat="1" x14ac:dyDescent="0.25">
      <c r="A303" s="5">
        <f>IF(F303&lt;&gt;"",1+MAX($A$26:A302),"")</f>
        <v>255</v>
      </c>
      <c r="B303" s="15" t="s">
        <v>26</v>
      </c>
      <c r="C303" s="39" t="s">
        <v>51</v>
      </c>
      <c r="D303" s="16">
        <v>3.6139999999999999</v>
      </c>
      <c r="E303" s="17">
        <v>0</v>
      </c>
      <c r="F303" s="18">
        <f>D303*(1+E303)</f>
        <v>3.6139999999999999</v>
      </c>
      <c r="G303" s="19" t="s">
        <v>18</v>
      </c>
      <c r="H303" s="61">
        <v>46.323164999999996</v>
      </c>
      <c r="I303" s="20">
        <f>H303*D303</f>
        <v>167.41191830999998</v>
      </c>
      <c r="J303" s="21"/>
    </row>
    <row r="304" spans="1:10" customFormat="1" x14ac:dyDescent="0.25">
      <c r="A304" s="5">
        <f>IF(F304&lt;&gt;"",1+MAX($A$26:A303),"")</f>
        <v>256</v>
      </c>
      <c r="B304" s="15" t="s">
        <v>26</v>
      </c>
      <c r="C304" s="39" t="s">
        <v>52</v>
      </c>
      <c r="D304" s="16">
        <v>2.899</v>
      </c>
      <c r="E304" s="17">
        <v>0</v>
      </c>
      <c r="F304" s="18">
        <f>D304*(1+E304)</f>
        <v>2.899</v>
      </c>
      <c r="G304" s="19" t="s">
        <v>18</v>
      </c>
      <c r="H304" s="61">
        <v>79.411139999999989</v>
      </c>
      <c r="I304" s="20">
        <f>H304*D304</f>
        <v>230.21289485999998</v>
      </c>
      <c r="J304" s="21"/>
    </row>
    <row r="305" spans="1:14" customFormat="1" x14ac:dyDescent="0.25">
      <c r="A305" s="5" t="str">
        <f>IF(F305&lt;&gt;"",1+MAX($A$26:A304),"")</f>
        <v/>
      </c>
      <c r="B305" s="15"/>
      <c r="C305" s="39"/>
      <c r="D305" s="16"/>
      <c r="E305" s="17"/>
      <c r="F305" s="18"/>
      <c r="G305" s="19"/>
      <c r="H305" s="61"/>
      <c r="I305" s="20"/>
      <c r="J305" s="21"/>
    </row>
    <row r="306" spans="1:14" customFormat="1" x14ac:dyDescent="0.25">
      <c r="A306" s="5" t="str">
        <f>IF(F306&lt;&gt;"",1+MAX($A$26:A305),"")</f>
        <v/>
      </c>
      <c r="B306" s="15"/>
      <c r="C306" s="49" t="s">
        <v>53</v>
      </c>
      <c r="D306" s="16"/>
      <c r="E306" s="17"/>
      <c r="F306" s="18"/>
      <c r="G306" s="19"/>
      <c r="H306" s="61"/>
      <c r="I306" s="20"/>
      <c r="J306" s="21"/>
    </row>
    <row r="307" spans="1:14" customFormat="1" x14ac:dyDescent="0.25">
      <c r="A307" s="5">
        <f>IF(F307&lt;&gt;"",1+MAX($A$26:A306),"")</f>
        <v>257</v>
      </c>
      <c r="B307" s="15" t="s">
        <v>26</v>
      </c>
      <c r="C307" s="39" t="s">
        <v>54</v>
      </c>
      <c r="D307" s="16">
        <v>65</v>
      </c>
      <c r="E307" s="17">
        <v>0</v>
      </c>
      <c r="F307" s="18">
        <f>D307*(1+E307)</f>
        <v>65</v>
      </c>
      <c r="G307" s="19" t="s">
        <v>15</v>
      </c>
      <c r="H307" s="61">
        <v>2.9117418000000002</v>
      </c>
      <c r="I307" s="20">
        <f t="shared" ref="I307:I312" si="26">H307*D307</f>
        <v>189.263217</v>
      </c>
      <c r="J307" s="21"/>
    </row>
    <row r="308" spans="1:14" customFormat="1" x14ac:dyDescent="0.25">
      <c r="A308" s="5">
        <f>IF(F308&lt;&gt;"",1+MAX($A$26:A307),"")</f>
        <v>258</v>
      </c>
      <c r="B308" s="15" t="s">
        <v>26</v>
      </c>
      <c r="C308" s="39" t="s">
        <v>55</v>
      </c>
      <c r="D308" s="16">
        <v>65</v>
      </c>
      <c r="E308" s="17">
        <v>0</v>
      </c>
      <c r="F308" s="18">
        <f>D308*(1+E308)</f>
        <v>65</v>
      </c>
      <c r="G308" s="19" t="s">
        <v>15</v>
      </c>
      <c r="H308" s="61">
        <v>3.7058531999999995</v>
      </c>
      <c r="I308" s="20">
        <f t="shared" si="26"/>
        <v>240.88045799999998</v>
      </c>
      <c r="J308" s="21"/>
    </row>
    <row r="309" spans="1:14" customFormat="1" x14ac:dyDescent="0.25">
      <c r="A309" s="5"/>
      <c r="B309" s="15"/>
      <c r="C309" s="39"/>
      <c r="D309" s="16"/>
      <c r="E309" s="17"/>
      <c r="F309" s="18"/>
      <c r="G309" s="19"/>
      <c r="H309" s="61"/>
      <c r="I309" s="20"/>
      <c r="J309" s="21"/>
    </row>
    <row r="310" spans="1:14" customFormat="1" x14ac:dyDescent="0.25">
      <c r="A310" s="5"/>
      <c r="B310" s="15"/>
      <c r="C310" s="49" t="s">
        <v>57</v>
      </c>
      <c r="D310" s="16"/>
      <c r="E310" s="17"/>
      <c r="F310" s="18"/>
      <c r="G310" s="19"/>
      <c r="H310" s="61"/>
      <c r="I310" s="20"/>
      <c r="J310" s="21"/>
    </row>
    <row r="311" spans="1:14" customFormat="1" ht="30" x14ac:dyDescent="0.25">
      <c r="A311" s="5">
        <f>IF(F311&lt;&gt;"",1+MAX($A$26:A301),"")</f>
        <v>255</v>
      </c>
      <c r="B311" s="15" t="s">
        <v>26</v>
      </c>
      <c r="C311" s="39" t="s">
        <v>41</v>
      </c>
      <c r="D311" s="16">
        <f>(56*0.41)/27</f>
        <v>0.85037037037037022</v>
      </c>
      <c r="E311" s="17">
        <v>0.08</v>
      </c>
      <c r="F311" s="18">
        <f>D311*(1+E311)</f>
        <v>0.91839999999999988</v>
      </c>
      <c r="G311" s="19" t="s">
        <v>18</v>
      </c>
      <c r="H311" s="61">
        <v>926.46329999999989</v>
      </c>
      <c r="I311" s="20">
        <f t="shared" si="26"/>
        <v>787.83693955555532</v>
      </c>
      <c r="J311" s="21"/>
      <c r="L311" s="46"/>
    </row>
    <row r="312" spans="1:14" customFormat="1" ht="30" x14ac:dyDescent="0.25">
      <c r="A312" s="5"/>
      <c r="B312" s="15" t="s">
        <v>26</v>
      </c>
      <c r="C312" s="39" t="s">
        <v>45</v>
      </c>
      <c r="D312" s="16">
        <v>1.3</v>
      </c>
      <c r="E312" s="17">
        <v>0.08</v>
      </c>
      <c r="F312" s="18">
        <f>D312*(1+E312)</f>
        <v>1.4040000000000001</v>
      </c>
      <c r="G312" s="19" t="s">
        <v>18</v>
      </c>
      <c r="H312" s="61">
        <v>899.99291999999991</v>
      </c>
      <c r="I312" s="20">
        <f t="shared" si="26"/>
        <v>1169.9907959999998</v>
      </c>
      <c r="J312" s="21"/>
    </row>
    <row r="313" spans="1:14" customFormat="1" x14ac:dyDescent="0.25">
      <c r="A313" s="5"/>
      <c r="B313" s="15"/>
      <c r="C313" s="39"/>
      <c r="D313" s="16"/>
      <c r="E313" s="17"/>
      <c r="F313" s="18"/>
      <c r="G313" s="19"/>
      <c r="H313" s="61"/>
      <c r="I313" s="20"/>
      <c r="J313" s="21"/>
    </row>
    <row r="314" spans="1:14" customFormat="1" x14ac:dyDescent="0.25">
      <c r="A314" s="5"/>
      <c r="B314" s="15"/>
      <c r="C314" s="49" t="s">
        <v>83</v>
      </c>
      <c r="D314" s="16"/>
      <c r="E314" s="17"/>
      <c r="F314" s="18"/>
      <c r="G314" s="19"/>
      <c r="H314" s="61"/>
      <c r="I314" s="20"/>
      <c r="J314" s="21"/>
    </row>
    <row r="315" spans="1:14" customFormat="1" x14ac:dyDescent="0.25">
      <c r="A315" s="5">
        <f>IF(F315&lt;&gt;"",1+MAX($A$26:A305),"")</f>
        <v>257</v>
      </c>
      <c r="B315" s="15" t="s">
        <v>28</v>
      </c>
      <c r="C315" s="41" t="s">
        <v>91</v>
      </c>
      <c r="D315" s="16">
        <v>62</v>
      </c>
      <c r="E315" s="17">
        <v>0.1</v>
      </c>
      <c r="F315" s="18">
        <f t="shared" ref="F315:F320" si="27">D315*(1+E315)</f>
        <v>68.2</v>
      </c>
      <c r="G315" s="19" t="s">
        <v>16</v>
      </c>
      <c r="H315" s="61">
        <v>8.2058178000000002</v>
      </c>
      <c r="I315" s="20">
        <f t="shared" ref="I315:I320" si="28">H315*D315</f>
        <v>508.7607036</v>
      </c>
      <c r="J315" s="21"/>
    </row>
    <row r="316" spans="1:14" customFormat="1" x14ac:dyDescent="0.25">
      <c r="A316" s="5">
        <f>IF(F316&lt;&gt;"",1+MAX($A$26:A306),"")</f>
        <v>257</v>
      </c>
      <c r="B316" s="15" t="s">
        <v>28</v>
      </c>
      <c r="C316" t="s">
        <v>88</v>
      </c>
      <c r="D316" s="55">
        <v>42.010502625656414</v>
      </c>
      <c r="E316" s="17">
        <v>0.1</v>
      </c>
      <c r="F316" s="18">
        <f t="shared" si="27"/>
        <v>46.211552888222059</v>
      </c>
      <c r="G316" s="19" t="s">
        <v>16</v>
      </c>
      <c r="H316" s="61">
        <v>8.2058178000000002</v>
      </c>
      <c r="I316" s="20">
        <f t="shared" si="28"/>
        <v>344.73053023255812</v>
      </c>
      <c r="J316" s="21"/>
    </row>
    <row r="317" spans="1:14" customFormat="1" x14ac:dyDescent="0.25">
      <c r="A317" s="5">
        <f>IF(F317&lt;&gt;"",1+MAX($A$26:A307),"")</f>
        <v>258</v>
      </c>
      <c r="B317" s="15" t="s">
        <v>28</v>
      </c>
      <c r="C317" s="39" t="s">
        <v>105</v>
      </c>
      <c r="D317" s="16">
        <v>83</v>
      </c>
      <c r="E317" s="17">
        <v>0.1</v>
      </c>
      <c r="F317" s="18">
        <f t="shared" si="27"/>
        <v>91.300000000000011</v>
      </c>
      <c r="G317" s="19" t="s">
        <v>16</v>
      </c>
      <c r="H317" s="61">
        <v>3.9705569999999994</v>
      </c>
      <c r="I317" s="20">
        <f t="shared" si="28"/>
        <v>329.55623099999997</v>
      </c>
      <c r="J317" s="21"/>
      <c r="N317" s="47"/>
    </row>
    <row r="318" spans="1:14" customFormat="1" x14ac:dyDescent="0.25">
      <c r="A318" s="5">
        <f>IF(F318&lt;&gt;"",1+MAX($A$26:A308),"")</f>
        <v>259</v>
      </c>
      <c r="B318" s="15" t="s">
        <v>28</v>
      </c>
      <c r="C318" s="39" t="s">
        <v>111</v>
      </c>
      <c r="D318" s="16">
        <v>56</v>
      </c>
      <c r="E318" s="17">
        <v>0.1</v>
      </c>
      <c r="F318" s="18">
        <f t="shared" si="27"/>
        <v>61.600000000000009</v>
      </c>
      <c r="G318" s="19" t="s">
        <v>15</v>
      </c>
      <c r="H318" s="61">
        <v>2.6470379999999998</v>
      </c>
      <c r="I318" s="20">
        <f t="shared" si="28"/>
        <v>148.234128</v>
      </c>
      <c r="J318" s="21"/>
      <c r="N318" s="47"/>
    </row>
    <row r="319" spans="1:14" customFormat="1" x14ac:dyDescent="0.25">
      <c r="A319" s="5">
        <f>IF(F319&lt;&gt;"",1+MAX($A$26:A309),"")</f>
        <v>259</v>
      </c>
      <c r="B319" s="15" t="s">
        <v>28</v>
      </c>
      <c r="C319" s="41" t="s">
        <v>112</v>
      </c>
      <c r="D319" s="16">
        <v>83</v>
      </c>
      <c r="E319" s="17">
        <v>0.1</v>
      </c>
      <c r="F319" s="18">
        <f t="shared" si="27"/>
        <v>91.300000000000011</v>
      </c>
      <c r="G319" s="19" t="s">
        <v>15</v>
      </c>
      <c r="H319" s="61">
        <v>2.9117418000000002</v>
      </c>
      <c r="I319" s="20">
        <f t="shared" si="28"/>
        <v>241.67456940000002</v>
      </c>
      <c r="J319" s="21"/>
      <c r="N319" s="47"/>
    </row>
    <row r="320" spans="1:14" customFormat="1" x14ac:dyDescent="0.25">
      <c r="A320" s="5">
        <f>IF(F320&lt;&gt;"",1+MAX($A$26:A310),"")</f>
        <v>259</v>
      </c>
      <c r="B320" s="15" t="s">
        <v>28</v>
      </c>
      <c r="C320" s="41" t="s">
        <v>113</v>
      </c>
      <c r="D320" s="16">
        <v>83</v>
      </c>
      <c r="E320" s="17">
        <v>0.1</v>
      </c>
      <c r="F320" s="18">
        <f t="shared" si="27"/>
        <v>91.300000000000011</v>
      </c>
      <c r="G320" s="19" t="s">
        <v>15</v>
      </c>
      <c r="H320" s="61">
        <v>13.896949499999998</v>
      </c>
      <c r="I320" s="20">
        <f t="shared" si="28"/>
        <v>1153.4468084999999</v>
      </c>
      <c r="J320" s="21"/>
      <c r="N320" s="47"/>
    </row>
    <row r="321" spans="1:14" customFormat="1" x14ac:dyDescent="0.25">
      <c r="A321" s="5" t="str">
        <f>IF(F321&lt;&gt;"",1+MAX($A$26:A311),"")</f>
        <v/>
      </c>
      <c r="B321" s="15"/>
      <c r="C321" s="49" t="s">
        <v>117</v>
      </c>
      <c r="D321" s="16"/>
      <c r="E321" s="17"/>
      <c r="F321" s="18"/>
      <c r="G321" s="19"/>
      <c r="H321" s="61"/>
      <c r="I321" s="20"/>
      <c r="J321" s="21"/>
      <c r="N321" s="47"/>
    </row>
    <row r="322" spans="1:14" customFormat="1" x14ac:dyDescent="0.25">
      <c r="A322" s="5">
        <f>IF(F322&lt;&gt;"",1+MAX($A$8:A321),"")</f>
        <v>260</v>
      </c>
      <c r="B322" s="15" t="s">
        <v>23</v>
      </c>
      <c r="C322" s="41" t="s">
        <v>119</v>
      </c>
      <c r="D322" s="16">
        <v>1</v>
      </c>
      <c r="E322" s="17">
        <v>0</v>
      </c>
      <c r="F322" s="18">
        <f t="shared" ref="F322:F328" si="29">D322*(1+E322)</f>
        <v>1</v>
      </c>
      <c r="G322" s="19" t="s">
        <v>17</v>
      </c>
      <c r="H322" s="61">
        <v>4002.3214559999997</v>
      </c>
      <c r="I322" s="20">
        <f t="shared" ref="I322:I328" si="30">H322*D322</f>
        <v>4002.3214559999997</v>
      </c>
      <c r="J322" s="21"/>
    </row>
    <row r="323" spans="1:14" customFormat="1" x14ac:dyDescent="0.25">
      <c r="A323" s="5">
        <f>IF(F323&lt;&gt;"",1+MAX($A$8:A322),"")</f>
        <v>261</v>
      </c>
      <c r="B323" s="15" t="s">
        <v>23</v>
      </c>
      <c r="C323" s="41" t="s">
        <v>139</v>
      </c>
      <c r="D323" s="16">
        <v>1</v>
      </c>
      <c r="E323" s="17">
        <v>0</v>
      </c>
      <c r="F323" s="18">
        <f t="shared" si="29"/>
        <v>1</v>
      </c>
      <c r="G323" s="19" t="s">
        <v>17</v>
      </c>
      <c r="H323" s="61">
        <v>2032.9251839999997</v>
      </c>
      <c r="I323" s="20">
        <f t="shared" si="30"/>
        <v>2032.9251839999997</v>
      </c>
      <c r="J323" s="21"/>
    </row>
    <row r="324" spans="1:14" customFormat="1" x14ac:dyDescent="0.25">
      <c r="A324" s="5">
        <f>IF(F324&lt;&gt;"",1+MAX($A$8:A323),"")</f>
        <v>262</v>
      </c>
      <c r="B324" s="15" t="s">
        <v>23</v>
      </c>
      <c r="C324" s="41" t="s">
        <v>127</v>
      </c>
      <c r="D324" s="16">
        <v>1</v>
      </c>
      <c r="E324" s="17">
        <v>0</v>
      </c>
      <c r="F324" s="18">
        <f t="shared" si="29"/>
        <v>1</v>
      </c>
      <c r="G324" s="19" t="s">
        <v>17</v>
      </c>
      <c r="H324" s="61">
        <v>1185.873024</v>
      </c>
      <c r="I324" s="20">
        <f t="shared" si="30"/>
        <v>1185.873024</v>
      </c>
      <c r="J324" s="21"/>
    </row>
    <row r="325" spans="1:14" customFormat="1" x14ac:dyDescent="0.25">
      <c r="A325" s="5">
        <f>IF(F325&lt;&gt;"",1+MAX($A$8:A324),"")</f>
        <v>263</v>
      </c>
      <c r="B325" s="15" t="s">
        <v>23</v>
      </c>
      <c r="C325" s="41" t="s">
        <v>132</v>
      </c>
      <c r="D325" s="16">
        <v>1</v>
      </c>
      <c r="E325" s="17">
        <v>0</v>
      </c>
      <c r="F325" s="18">
        <f t="shared" si="29"/>
        <v>1</v>
      </c>
      <c r="G325" s="19" t="s">
        <v>17</v>
      </c>
      <c r="H325" s="61">
        <v>1101.1678079999999</v>
      </c>
      <c r="I325" s="20">
        <f t="shared" si="30"/>
        <v>1101.1678079999999</v>
      </c>
      <c r="J325" s="21"/>
    </row>
    <row r="326" spans="1:14" customFormat="1" x14ac:dyDescent="0.25">
      <c r="A326" s="5">
        <f>IF(F326&lt;&gt;"",1+MAX($A$8:A325),"")</f>
        <v>264</v>
      </c>
      <c r="B326" s="15" t="s">
        <v>23</v>
      </c>
      <c r="C326" s="41" t="s">
        <v>139</v>
      </c>
      <c r="D326" s="16">
        <v>1</v>
      </c>
      <c r="E326" s="17">
        <v>0</v>
      </c>
      <c r="F326" s="18">
        <f t="shared" si="29"/>
        <v>1</v>
      </c>
      <c r="G326" s="19" t="s">
        <v>17</v>
      </c>
      <c r="H326" s="61">
        <v>2032.9251839999997</v>
      </c>
      <c r="I326" s="20">
        <f t="shared" si="30"/>
        <v>2032.9251839999997</v>
      </c>
      <c r="J326" s="21"/>
    </row>
    <row r="327" spans="1:14" customFormat="1" x14ac:dyDescent="0.25">
      <c r="A327" s="5">
        <f>IF(F327&lt;&gt;"",1+MAX($A$8:A326),"")</f>
        <v>265</v>
      </c>
      <c r="B327" s="15" t="s">
        <v>23</v>
      </c>
      <c r="C327" s="41" t="s">
        <v>144</v>
      </c>
      <c r="D327" s="16">
        <v>5</v>
      </c>
      <c r="E327" s="17">
        <v>0</v>
      </c>
      <c r="F327" s="18">
        <f t="shared" si="29"/>
        <v>5</v>
      </c>
      <c r="G327" s="19" t="s">
        <v>17</v>
      </c>
      <c r="H327" s="61">
        <v>244.85101499999999</v>
      </c>
      <c r="I327" s="20">
        <f t="shared" si="30"/>
        <v>1224.255075</v>
      </c>
      <c r="J327" s="21"/>
    </row>
    <row r="328" spans="1:14" customFormat="1" x14ac:dyDescent="0.25">
      <c r="A328" s="5">
        <f>IF(F328&lt;&gt;"",1+MAX($A$8:A327),"")</f>
        <v>266</v>
      </c>
      <c r="B328" s="15" t="s">
        <v>23</v>
      </c>
      <c r="C328" s="41" t="s">
        <v>146</v>
      </c>
      <c r="D328" s="16">
        <v>1</v>
      </c>
      <c r="E328" s="17">
        <v>0</v>
      </c>
      <c r="F328" s="18">
        <f t="shared" si="29"/>
        <v>1</v>
      </c>
      <c r="G328" s="19" t="s">
        <v>17</v>
      </c>
      <c r="H328" s="61">
        <v>595.58354999999995</v>
      </c>
      <c r="I328" s="20">
        <f t="shared" si="30"/>
        <v>595.58354999999995</v>
      </c>
      <c r="J328" s="21"/>
    </row>
    <row r="329" spans="1:14" customFormat="1" x14ac:dyDescent="0.25">
      <c r="A329" s="5"/>
      <c r="B329" s="15"/>
      <c r="C329" s="49" t="s">
        <v>165</v>
      </c>
      <c r="D329" s="16"/>
      <c r="E329" s="17"/>
      <c r="F329" s="18"/>
      <c r="G329" s="19"/>
      <c r="H329" s="61"/>
      <c r="I329" s="20"/>
      <c r="J329" s="21"/>
    </row>
    <row r="330" spans="1:14" customFormat="1" x14ac:dyDescent="0.25">
      <c r="A330" s="5">
        <v>125</v>
      </c>
      <c r="B330" s="15" t="s">
        <v>23</v>
      </c>
      <c r="C330" s="41" t="s">
        <v>174</v>
      </c>
      <c r="D330" s="16">
        <v>159</v>
      </c>
      <c r="E330" s="17">
        <v>0.1</v>
      </c>
      <c r="F330" s="18">
        <v>45.1</v>
      </c>
      <c r="G330" s="19" t="s">
        <v>15</v>
      </c>
      <c r="H330" s="61">
        <v>18.529266</v>
      </c>
      <c r="I330" s="20">
        <f t="shared" ref="I330:I335" si="31">H330*D330</f>
        <v>2946.1532940000002</v>
      </c>
      <c r="J330" s="21"/>
    </row>
    <row r="331" spans="1:14" customFormat="1" x14ac:dyDescent="0.25">
      <c r="A331" s="5">
        <v>131</v>
      </c>
      <c r="B331" s="15" t="s">
        <v>23</v>
      </c>
      <c r="C331" s="41" t="s">
        <v>171</v>
      </c>
      <c r="D331" s="16">
        <v>159</v>
      </c>
      <c r="E331" s="17">
        <v>0.1</v>
      </c>
      <c r="F331" s="18">
        <v>45.1</v>
      </c>
      <c r="G331" s="19" t="s">
        <v>15</v>
      </c>
      <c r="H331" s="61">
        <v>3.3087974999999998</v>
      </c>
      <c r="I331" s="20">
        <f t="shared" si="31"/>
        <v>526.09880249999992</v>
      </c>
      <c r="J331" s="21"/>
    </row>
    <row r="332" spans="1:14" customFormat="1" x14ac:dyDescent="0.25">
      <c r="A332" s="5">
        <v>138</v>
      </c>
      <c r="B332" s="15" t="s">
        <v>23</v>
      </c>
      <c r="C332" s="41" t="s">
        <v>172</v>
      </c>
      <c r="D332" s="16">
        <f>20*9</f>
        <v>180</v>
      </c>
      <c r="E332" s="17">
        <v>0.1</v>
      </c>
      <c r="F332" s="18">
        <v>308.61600000000004</v>
      </c>
      <c r="G332" s="19" t="s">
        <v>15</v>
      </c>
      <c r="H332" s="61">
        <v>2.3823341999999998</v>
      </c>
      <c r="I332" s="20">
        <f t="shared" si="31"/>
        <v>428.820156</v>
      </c>
      <c r="J332" s="21"/>
    </row>
    <row r="333" spans="1:14" customFormat="1" x14ac:dyDescent="0.25">
      <c r="A333" s="5">
        <v>145</v>
      </c>
      <c r="B333" s="15" t="s">
        <v>23</v>
      </c>
      <c r="C333" s="42" t="s">
        <v>176</v>
      </c>
      <c r="D333" s="16">
        <v>20</v>
      </c>
      <c r="E333" s="17">
        <v>0.1</v>
      </c>
      <c r="F333" s="18">
        <v>25.718</v>
      </c>
      <c r="G333" s="19" t="s">
        <v>16</v>
      </c>
      <c r="H333" s="61">
        <v>6.6175949999999997</v>
      </c>
      <c r="I333" s="20">
        <f t="shared" si="31"/>
        <v>132.3519</v>
      </c>
      <c r="J333" s="21"/>
    </row>
    <row r="334" spans="1:14" customFormat="1" x14ac:dyDescent="0.25">
      <c r="A334" s="5">
        <v>147</v>
      </c>
      <c r="B334" s="15" t="s">
        <v>23</v>
      </c>
      <c r="C334" s="39" t="s">
        <v>168</v>
      </c>
      <c r="D334" s="16">
        <v>159</v>
      </c>
      <c r="E334" s="17">
        <v>0.1</v>
      </c>
      <c r="F334" s="18">
        <v>59.708000000000006</v>
      </c>
      <c r="G334" s="19" t="s">
        <v>15</v>
      </c>
      <c r="H334" s="61">
        <v>2.5146860999999996</v>
      </c>
      <c r="I334" s="20">
        <f t="shared" si="31"/>
        <v>399.83508989999996</v>
      </c>
      <c r="J334" s="21"/>
    </row>
    <row r="335" spans="1:14" customFormat="1" x14ac:dyDescent="0.25">
      <c r="A335" s="5">
        <v>147</v>
      </c>
      <c r="B335" s="15" t="s">
        <v>23</v>
      </c>
      <c r="C335" s="39" t="s">
        <v>169</v>
      </c>
      <c r="D335" s="16">
        <v>59</v>
      </c>
      <c r="E335" s="17">
        <v>0.1</v>
      </c>
      <c r="F335" s="18">
        <v>59.708000000000006</v>
      </c>
      <c r="G335" s="19" t="s">
        <v>16</v>
      </c>
      <c r="H335" s="61">
        <v>0.52940759999999998</v>
      </c>
      <c r="I335" s="20">
        <f t="shared" si="31"/>
        <v>31.2350484</v>
      </c>
      <c r="J335" s="21"/>
    </row>
    <row r="336" spans="1:14" customFormat="1" x14ac:dyDescent="0.25">
      <c r="A336" s="5"/>
      <c r="B336" s="15"/>
      <c r="C336" s="41"/>
      <c r="D336" s="16"/>
      <c r="E336" s="17"/>
      <c r="F336" s="18"/>
      <c r="G336" s="19"/>
      <c r="H336" s="61"/>
      <c r="I336" s="20"/>
      <c r="J336" s="21"/>
    </row>
    <row r="337" spans="1:14" customFormat="1" x14ac:dyDescent="0.25">
      <c r="A337" s="5"/>
      <c r="B337" s="15"/>
      <c r="C337" s="49" t="s">
        <v>203</v>
      </c>
      <c r="D337" s="16"/>
      <c r="E337" s="17"/>
      <c r="F337" s="18"/>
      <c r="G337" s="19"/>
      <c r="H337" s="61"/>
      <c r="I337" s="20"/>
      <c r="J337" s="21"/>
    </row>
    <row r="338" spans="1:14" customFormat="1" x14ac:dyDescent="0.25">
      <c r="A338" s="5">
        <v>147</v>
      </c>
      <c r="B338" s="15" t="s">
        <v>23</v>
      </c>
      <c r="C338" s="42" t="s">
        <v>214</v>
      </c>
      <c r="D338" s="16">
        <v>3</v>
      </c>
      <c r="E338" s="17">
        <v>0</v>
      </c>
      <c r="F338" s="18">
        <f>D338*(1+E338)</f>
        <v>3</v>
      </c>
      <c r="G338" s="19" t="s">
        <v>17</v>
      </c>
      <c r="H338" s="61">
        <v>165.17517119999999</v>
      </c>
      <c r="I338" s="20">
        <f t="shared" ref="I338:I345" si="32">H338*D338</f>
        <v>495.52551359999995</v>
      </c>
      <c r="J338" s="21"/>
    </row>
    <row r="339" spans="1:14" customFormat="1" x14ac:dyDescent="0.25">
      <c r="A339" s="5">
        <v>147</v>
      </c>
      <c r="B339" s="15" t="s">
        <v>23</v>
      </c>
      <c r="C339" s="42" t="s">
        <v>222</v>
      </c>
      <c r="D339" s="16">
        <v>1</v>
      </c>
      <c r="E339" s="17">
        <v>0</v>
      </c>
      <c r="F339" s="18">
        <f t="shared" ref="F339:F345" si="33">D339*(1+E339)</f>
        <v>1</v>
      </c>
      <c r="G339" s="19" t="s">
        <v>17</v>
      </c>
      <c r="H339" s="61">
        <v>172.05747</v>
      </c>
      <c r="I339" s="20">
        <f t="shared" si="32"/>
        <v>172.05747</v>
      </c>
      <c r="J339" s="21"/>
    </row>
    <row r="340" spans="1:14" customFormat="1" x14ac:dyDescent="0.25">
      <c r="A340" s="5">
        <v>147</v>
      </c>
      <c r="B340" s="15" t="s">
        <v>23</v>
      </c>
      <c r="C340" s="42" t="s">
        <v>228</v>
      </c>
      <c r="D340" s="16">
        <v>1</v>
      </c>
      <c r="E340" s="17">
        <v>0</v>
      </c>
      <c r="F340" s="18">
        <f t="shared" si="33"/>
        <v>1</v>
      </c>
      <c r="G340" s="19" t="s">
        <v>17</v>
      </c>
      <c r="H340" s="61">
        <v>318.30631949999997</v>
      </c>
      <c r="I340" s="20">
        <f t="shared" si="32"/>
        <v>318.30631949999997</v>
      </c>
      <c r="J340" s="21"/>
    </row>
    <row r="341" spans="1:14" customFormat="1" x14ac:dyDescent="0.25">
      <c r="A341" s="5">
        <v>147</v>
      </c>
      <c r="B341" s="15" t="s">
        <v>23</v>
      </c>
      <c r="C341" s="42" t="s">
        <v>229</v>
      </c>
      <c r="D341" s="16">
        <v>1</v>
      </c>
      <c r="E341" s="17">
        <v>0</v>
      </c>
      <c r="F341" s="18">
        <f t="shared" si="33"/>
        <v>1</v>
      </c>
      <c r="G341" s="19" t="s">
        <v>17</v>
      </c>
      <c r="H341" s="61">
        <v>318.30631949999997</v>
      </c>
      <c r="I341" s="20">
        <f t="shared" si="32"/>
        <v>318.30631949999997</v>
      </c>
      <c r="J341" s="21"/>
    </row>
    <row r="342" spans="1:14" customFormat="1" x14ac:dyDescent="0.25">
      <c r="A342" s="5">
        <v>147</v>
      </c>
      <c r="B342" s="15" t="s">
        <v>23</v>
      </c>
      <c r="C342" s="42" t="s">
        <v>217</v>
      </c>
      <c r="D342" s="16">
        <v>1</v>
      </c>
      <c r="E342" s="17">
        <v>0</v>
      </c>
      <c r="F342" s="18">
        <f t="shared" si="33"/>
        <v>1</v>
      </c>
      <c r="G342" s="19" t="s">
        <v>17</v>
      </c>
      <c r="H342" s="61">
        <v>490.36378949999994</v>
      </c>
      <c r="I342" s="20">
        <f t="shared" si="32"/>
        <v>490.36378949999994</v>
      </c>
      <c r="J342" s="21"/>
    </row>
    <row r="343" spans="1:14" customFormat="1" x14ac:dyDescent="0.25">
      <c r="A343" s="5">
        <v>147</v>
      </c>
      <c r="B343" s="15" t="s">
        <v>23</v>
      </c>
      <c r="C343" s="42" t="s">
        <v>217</v>
      </c>
      <c r="D343" s="16">
        <v>4</v>
      </c>
      <c r="E343" s="17">
        <v>0</v>
      </c>
      <c r="F343" s="18">
        <f t="shared" si="33"/>
        <v>4</v>
      </c>
      <c r="G343" s="19" t="s">
        <v>17</v>
      </c>
      <c r="H343" s="61">
        <v>490.36378949999994</v>
      </c>
      <c r="I343" s="20">
        <f t="shared" si="32"/>
        <v>1961.4551579999998</v>
      </c>
      <c r="J343" s="21"/>
    </row>
    <row r="344" spans="1:14" customFormat="1" x14ac:dyDescent="0.25">
      <c r="A344" s="5">
        <v>147</v>
      </c>
      <c r="B344" s="15" t="s">
        <v>23</v>
      </c>
      <c r="C344" s="42" t="s">
        <v>218</v>
      </c>
      <c r="D344" s="16">
        <v>2</v>
      </c>
      <c r="E344" s="17">
        <v>0</v>
      </c>
      <c r="F344" s="18">
        <f t="shared" si="33"/>
        <v>2</v>
      </c>
      <c r="G344" s="19" t="s">
        <v>17</v>
      </c>
      <c r="H344" s="61">
        <v>146.24884949999998</v>
      </c>
      <c r="I344" s="20">
        <f t="shared" si="32"/>
        <v>292.49769899999995</v>
      </c>
      <c r="J344" s="21"/>
    </row>
    <row r="345" spans="1:14" customFormat="1" x14ac:dyDescent="0.25">
      <c r="A345" s="5">
        <f>IF(F345&lt;&gt;"",1+MAX($A$8:A344),"")</f>
        <v>267</v>
      </c>
      <c r="B345" s="15" t="s">
        <v>23</v>
      </c>
      <c r="C345" s="42" t="s">
        <v>236</v>
      </c>
      <c r="D345" s="16">
        <v>24</v>
      </c>
      <c r="E345" s="17">
        <v>0.1</v>
      </c>
      <c r="F345" s="18">
        <f t="shared" si="33"/>
        <v>26.400000000000002</v>
      </c>
      <c r="G345" s="19" t="s">
        <v>16</v>
      </c>
      <c r="H345" s="61">
        <v>30.970344599999997</v>
      </c>
      <c r="I345" s="20">
        <f t="shared" si="32"/>
        <v>743.28827039999987</v>
      </c>
      <c r="J345" s="21"/>
    </row>
    <row r="346" spans="1:14" customFormat="1" x14ac:dyDescent="0.25">
      <c r="A346" s="23" t="str">
        <f>IF(F346&lt;&gt;"",1+MAX($A$26:A344),"")</f>
        <v/>
      </c>
      <c r="B346" s="22"/>
      <c r="C346" s="22"/>
    </row>
    <row r="347" spans="1:14" customFormat="1" ht="18.75" x14ac:dyDescent="0.25">
      <c r="A347" s="90" t="s">
        <v>116</v>
      </c>
      <c r="B347" s="90"/>
      <c r="C347" s="90"/>
      <c r="D347" s="90"/>
      <c r="E347" s="90"/>
      <c r="F347" s="90"/>
      <c r="G347" s="90"/>
      <c r="H347" s="90"/>
      <c r="I347" s="90"/>
      <c r="J347" s="9">
        <f>SUM(I349:I370)</f>
        <v>26788.577496826663</v>
      </c>
    </row>
    <row r="348" spans="1:14" customFormat="1" x14ac:dyDescent="0.25">
      <c r="A348" s="5"/>
      <c r="B348" s="15"/>
      <c r="C348" s="49" t="s">
        <v>117</v>
      </c>
      <c r="D348" s="16"/>
      <c r="E348" s="17"/>
      <c r="F348" s="18"/>
      <c r="G348" s="19"/>
      <c r="H348" s="61"/>
      <c r="I348" s="20"/>
      <c r="J348" s="21"/>
      <c r="N348" s="47"/>
    </row>
    <row r="349" spans="1:14" customFormat="1" x14ac:dyDescent="0.25">
      <c r="A349" s="5">
        <f>IF(F349&lt;&gt;"",1+MAX($A$8:A348),"")</f>
        <v>268</v>
      </c>
      <c r="B349" s="15" t="s">
        <v>23</v>
      </c>
      <c r="C349" s="41" t="s">
        <v>127</v>
      </c>
      <c r="D349" s="16">
        <v>1</v>
      </c>
      <c r="E349" s="17">
        <v>0</v>
      </c>
      <c r="F349" s="18">
        <f>D349*(1+E349)</f>
        <v>1</v>
      </c>
      <c r="G349" s="19" t="s">
        <v>17</v>
      </c>
      <c r="H349" s="61">
        <v>1185.873024</v>
      </c>
      <c r="I349" s="20">
        <f>H349*D349</f>
        <v>1185.873024</v>
      </c>
      <c r="J349" s="21"/>
    </row>
    <row r="350" spans="1:14" customFormat="1" x14ac:dyDescent="0.25">
      <c r="A350" s="5">
        <f>IF(F350&lt;&gt;"",1+MAX($A$8:A349),"")</f>
        <v>269</v>
      </c>
      <c r="B350" s="15" t="s">
        <v>23</v>
      </c>
      <c r="C350" s="41" t="s">
        <v>144</v>
      </c>
      <c r="D350" s="16">
        <v>1</v>
      </c>
      <c r="E350" s="17">
        <v>0</v>
      </c>
      <c r="F350" s="18">
        <f>D350*(1+E350)</f>
        <v>1</v>
      </c>
      <c r="G350" s="19" t="s">
        <v>17</v>
      </c>
      <c r="H350" s="61">
        <v>244.85101499999999</v>
      </c>
      <c r="I350" s="20">
        <f>H350*D350</f>
        <v>244.85101499999999</v>
      </c>
      <c r="J350" s="21"/>
    </row>
    <row r="351" spans="1:14" customFormat="1" x14ac:dyDescent="0.25">
      <c r="A351" s="5">
        <f>IF(F351&lt;&gt;"",1+MAX($A$8:A350),"")</f>
        <v>270</v>
      </c>
      <c r="B351" s="15" t="s">
        <v>23</v>
      </c>
      <c r="C351" s="41" t="s">
        <v>146</v>
      </c>
      <c r="D351" s="16">
        <v>1</v>
      </c>
      <c r="E351" s="17">
        <v>0</v>
      </c>
      <c r="F351" s="18">
        <f>D351*(1+E351)</f>
        <v>1</v>
      </c>
      <c r="G351" s="19" t="s">
        <v>17</v>
      </c>
      <c r="H351" s="61">
        <v>595.58354999999995</v>
      </c>
      <c r="I351" s="20">
        <f>H351*D351</f>
        <v>595.58354999999995</v>
      </c>
      <c r="J351" s="21"/>
    </row>
    <row r="352" spans="1:14" customFormat="1" x14ac:dyDescent="0.25">
      <c r="A352" s="5"/>
      <c r="B352" s="15"/>
      <c r="C352" s="41"/>
      <c r="D352" s="16"/>
      <c r="E352" s="17"/>
      <c r="F352" s="18"/>
      <c r="G352" s="19"/>
      <c r="H352" s="61"/>
      <c r="I352" s="20"/>
      <c r="J352" s="21"/>
      <c r="N352" s="47"/>
    </row>
    <row r="353" spans="1:14" customFormat="1" x14ac:dyDescent="0.25">
      <c r="A353" s="5"/>
      <c r="B353" s="15"/>
      <c r="C353" s="49" t="s">
        <v>147</v>
      </c>
      <c r="D353" s="16"/>
      <c r="E353" s="17"/>
      <c r="F353" s="18"/>
      <c r="G353" s="19"/>
      <c r="H353" s="61"/>
      <c r="I353" s="20"/>
      <c r="J353" s="21"/>
      <c r="N353" s="47"/>
    </row>
    <row r="354" spans="1:14" customFormat="1" x14ac:dyDescent="0.25">
      <c r="A354" s="5">
        <f>IF(F354&lt;&gt;"",1+MAX($A$8:A353),"")</f>
        <v>271</v>
      </c>
      <c r="B354" s="15" t="s">
        <v>23</v>
      </c>
      <c r="C354" s="41" t="s">
        <v>154</v>
      </c>
      <c r="D354" s="16">
        <f>71/1.17</f>
        <v>60.683760683760688</v>
      </c>
      <c r="E354" s="17">
        <v>0.1</v>
      </c>
      <c r="F354" s="18">
        <f>D354*(1+E354)</f>
        <v>66.752136752136764</v>
      </c>
      <c r="G354" s="19" t="s">
        <v>16</v>
      </c>
      <c r="H354" s="61">
        <v>3.4411494</v>
      </c>
      <c r="I354" s="20">
        <f>H354*D354</f>
        <v>208.82188666666667</v>
      </c>
      <c r="J354" s="21"/>
    </row>
    <row r="355" spans="1:14" customFormat="1" x14ac:dyDescent="0.25">
      <c r="A355" s="5">
        <f>IF(F355&lt;&gt;"",1+MAX($A$8:A354),"")</f>
        <v>272</v>
      </c>
      <c r="B355" s="15" t="s">
        <v>23</v>
      </c>
      <c r="C355" s="41" t="s">
        <v>152</v>
      </c>
      <c r="D355" s="16">
        <f>5.94*3</f>
        <v>17.82</v>
      </c>
      <c r="E355" s="17">
        <v>0.1</v>
      </c>
      <c r="F355" s="18">
        <f>D355*(1+E355)</f>
        <v>19.602</v>
      </c>
      <c r="G355" s="19" t="s">
        <v>16</v>
      </c>
      <c r="H355" s="61">
        <v>3.4411494</v>
      </c>
      <c r="I355" s="20">
        <f>H355*D355</f>
        <v>61.321282308000001</v>
      </c>
      <c r="J355" s="21"/>
    </row>
    <row r="356" spans="1:14" customFormat="1" x14ac:dyDescent="0.25">
      <c r="A356" s="5">
        <f>IF(F356&lt;&gt;"",1+MAX($A$8:A355),"")</f>
        <v>273</v>
      </c>
      <c r="B356" s="15" t="s">
        <v>23</v>
      </c>
      <c r="C356" s="41" t="s">
        <v>150</v>
      </c>
      <c r="D356" s="16">
        <f>71*2</f>
        <v>142</v>
      </c>
      <c r="E356" s="17">
        <v>0.1</v>
      </c>
      <c r="F356" s="18">
        <f>D356*(1+E356)</f>
        <v>156.20000000000002</v>
      </c>
      <c r="G356" s="19" t="s">
        <v>15</v>
      </c>
      <c r="H356" s="61">
        <v>3.0440936999999995</v>
      </c>
      <c r="I356" s="20">
        <f>H356*D356</f>
        <v>432.26130539999991</v>
      </c>
      <c r="J356" s="21"/>
    </row>
    <row r="357" spans="1:14" customFormat="1" x14ac:dyDescent="0.25">
      <c r="A357" s="5"/>
      <c r="B357" s="15"/>
      <c r="C357" s="22"/>
      <c r="D357" s="16"/>
      <c r="E357" s="17"/>
      <c r="F357" s="18"/>
      <c r="G357" s="19"/>
      <c r="H357" s="61"/>
      <c r="I357" s="20"/>
      <c r="J357" s="21"/>
      <c r="N357" s="47"/>
    </row>
    <row r="358" spans="1:14" customFormat="1" x14ac:dyDescent="0.25">
      <c r="A358" s="5"/>
      <c r="B358" s="15"/>
      <c r="C358" s="49" t="s">
        <v>165</v>
      </c>
      <c r="D358" s="16"/>
      <c r="E358" s="17"/>
      <c r="F358" s="18"/>
      <c r="G358" s="19"/>
      <c r="H358" s="61"/>
      <c r="I358" s="20"/>
      <c r="J358" s="21"/>
      <c r="N358" s="47"/>
    </row>
    <row r="359" spans="1:14" customFormat="1" x14ac:dyDescent="0.25">
      <c r="A359" s="5">
        <v>125</v>
      </c>
      <c r="B359" s="15" t="s">
        <v>23</v>
      </c>
      <c r="C359" s="41" t="s">
        <v>174</v>
      </c>
      <c r="D359" s="16">
        <v>41</v>
      </c>
      <c r="E359" s="17">
        <v>0.1</v>
      </c>
      <c r="F359" s="18">
        <v>45.1</v>
      </c>
      <c r="G359" s="19" t="s">
        <v>15</v>
      </c>
      <c r="H359" s="61">
        <v>18.529266</v>
      </c>
      <c r="I359" s="20">
        <f t="shared" ref="I359:I364" si="34">H359*D359</f>
        <v>759.69990599999994</v>
      </c>
      <c r="J359" s="21"/>
    </row>
    <row r="360" spans="1:14" customFormat="1" x14ac:dyDescent="0.25">
      <c r="A360" s="5">
        <v>131</v>
      </c>
      <c r="B360" s="15" t="s">
        <v>23</v>
      </c>
      <c r="C360" s="41" t="s">
        <v>171</v>
      </c>
      <c r="D360" s="16">
        <v>41</v>
      </c>
      <c r="E360" s="17">
        <v>0.1</v>
      </c>
      <c r="F360" s="18">
        <v>45.1</v>
      </c>
      <c r="G360" s="19" t="s">
        <v>15</v>
      </c>
      <c r="H360" s="61">
        <v>3.3087974999999998</v>
      </c>
      <c r="I360" s="20">
        <f t="shared" si="34"/>
        <v>135.6606975</v>
      </c>
      <c r="J360" s="21"/>
    </row>
    <row r="361" spans="1:14" customFormat="1" x14ac:dyDescent="0.25">
      <c r="A361" s="5">
        <v>138</v>
      </c>
      <c r="B361" s="15" t="s">
        <v>23</v>
      </c>
      <c r="C361" s="41" t="s">
        <v>172</v>
      </c>
      <c r="D361" s="16">
        <v>280.56</v>
      </c>
      <c r="E361" s="17">
        <v>0.1</v>
      </c>
      <c r="F361" s="18">
        <v>308.61600000000004</v>
      </c>
      <c r="G361" s="19" t="s">
        <v>15</v>
      </c>
      <c r="H361" s="61">
        <v>2.3823341999999998</v>
      </c>
      <c r="I361" s="20">
        <f t="shared" si="34"/>
        <v>668.38768315199991</v>
      </c>
      <c r="J361" s="21"/>
    </row>
    <row r="362" spans="1:14" customFormat="1" x14ac:dyDescent="0.25">
      <c r="A362" s="5">
        <v>145</v>
      </c>
      <c r="B362" s="15" t="s">
        <v>23</v>
      </c>
      <c r="C362" s="42" t="s">
        <v>177</v>
      </c>
      <c r="D362" s="16">
        <v>23.38</v>
      </c>
      <c r="E362" s="17">
        <v>0.1</v>
      </c>
      <c r="F362" s="18">
        <v>25.718</v>
      </c>
      <c r="G362" s="19" t="s">
        <v>16</v>
      </c>
      <c r="H362" s="61">
        <v>6.6175949999999997</v>
      </c>
      <c r="I362" s="20">
        <f t="shared" si="34"/>
        <v>154.71937109999999</v>
      </c>
      <c r="J362" s="21"/>
    </row>
    <row r="363" spans="1:14" customFormat="1" x14ac:dyDescent="0.25">
      <c r="A363" s="5">
        <v>147</v>
      </c>
      <c r="B363" s="15" t="s">
        <v>23</v>
      </c>
      <c r="C363" s="39" t="s">
        <v>168</v>
      </c>
      <c r="D363" s="16">
        <v>41</v>
      </c>
      <c r="E363" s="17">
        <v>0.1</v>
      </c>
      <c r="F363" s="18">
        <v>59.708000000000006</v>
      </c>
      <c r="G363" s="19" t="s">
        <v>15</v>
      </c>
      <c r="H363" s="61">
        <v>2.5146860999999996</v>
      </c>
      <c r="I363" s="20">
        <f t="shared" si="34"/>
        <v>103.10213009999998</v>
      </c>
      <c r="J363" s="21"/>
    </row>
    <row r="364" spans="1:14" customFormat="1" x14ac:dyDescent="0.25">
      <c r="A364" s="5">
        <v>147</v>
      </c>
      <c r="B364" s="15" t="s">
        <v>23</v>
      </c>
      <c r="C364" s="39" t="s">
        <v>169</v>
      </c>
      <c r="D364" s="16">
        <v>16</v>
      </c>
      <c r="E364" s="17">
        <v>0.1</v>
      </c>
      <c r="F364" s="18">
        <v>59.708000000000006</v>
      </c>
      <c r="G364" s="19" t="s">
        <v>16</v>
      </c>
      <c r="H364" s="61">
        <v>0.52940759999999998</v>
      </c>
      <c r="I364" s="20">
        <f t="shared" si="34"/>
        <v>8.4705215999999997</v>
      </c>
      <c r="J364" s="21"/>
    </row>
    <row r="365" spans="1:14" customFormat="1" x14ac:dyDescent="0.25">
      <c r="A365" s="5"/>
      <c r="B365" s="15"/>
      <c r="C365" s="49"/>
      <c r="D365" s="16"/>
      <c r="E365" s="17"/>
      <c r="F365" s="18"/>
      <c r="G365" s="19"/>
      <c r="H365" s="61"/>
      <c r="I365" s="20"/>
      <c r="J365" s="21"/>
      <c r="N365" s="47"/>
    </row>
    <row r="366" spans="1:14" customFormat="1" x14ac:dyDescent="0.25">
      <c r="A366" s="5"/>
      <c r="B366" s="15"/>
      <c r="C366" s="49" t="s">
        <v>190</v>
      </c>
      <c r="D366" s="16"/>
      <c r="E366" s="17"/>
      <c r="F366" s="18"/>
      <c r="G366" s="19"/>
      <c r="H366" s="61"/>
      <c r="I366" s="20"/>
      <c r="J366" s="21"/>
      <c r="N366" s="47"/>
    </row>
    <row r="367" spans="1:14" customFormat="1" x14ac:dyDescent="0.25">
      <c r="A367" s="5">
        <f>IF(F367&lt;&gt;"",1+MAX($A$8:A366),"")</f>
        <v>274</v>
      </c>
      <c r="B367" s="15" t="s">
        <v>23</v>
      </c>
      <c r="C367" s="41" t="s">
        <v>195</v>
      </c>
      <c r="D367" s="16">
        <v>1</v>
      </c>
      <c r="E367" s="17">
        <v>0</v>
      </c>
      <c r="F367" s="18">
        <f>D367*(1+E367)</f>
        <v>1</v>
      </c>
      <c r="G367" s="19" t="s">
        <v>167</v>
      </c>
      <c r="H367" s="61">
        <v>4632.3164999999999</v>
      </c>
      <c r="I367" s="20">
        <f>H367*D367</f>
        <v>4632.3164999999999</v>
      </c>
      <c r="J367" s="21"/>
    </row>
    <row r="368" spans="1:14" customFormat="1" x14ac:dyDescent="0.25">
      <c r="A368" s="5">
        <f>IF(F368&lt;&gt;"",1+MAX($A$8:A367),"")</f>
        <v>275</v>
      </c>
      <c r="B368" s="15" t="s">
        <v>23</v>
      </c>
      <c r="C368" s="41" t="s">
        <v>196</v>
      </c>
      <c r="D368" s="16">
        <v>96</v>
      </c>
      <c r="E368" s="17">
        <v>0.1</v>
      </c>
      <c r="F368" s="18">
        <f>D368*(1+E368)</f>
        <v>105.60000000000001</v>
      </c>
      <c r="G368" s="19" t="s">
        <v>16</v>
      </c>
      <c r="H368" s="61">
        <v>127.05782399999998</v>
      </c>
      <c r="I368" s="20">
        <f>H368*D368</f>
        <v>12197.551103999998</v>
      </c>
      <c r="J368" s="21"/>
    </row>
    <row r="369" spans="1:14" customFormat="1" x14ac:dyDescent="0.25">
      <c r="A369" s="5">
        <f>IF(F369&lt;&gt;"",1+MAX($A$8:A368),"")</f>
        <v>276</v>
      </c>
      <c r="B369" s="15" t="s">
        <v>23</v>
      </c>
      <c r="C369" s="41" t="s">
        <v>191</v>
      </c>
      <c r="D369" s="16">
        <v>106</v>
      </c>
      <c r="E369" s="17">
        <v>0.1</v>
      </c>
      <c r="F369" s="18">
        <f>D369*(1+E369)</f>
        <v>116.60000000000001</v>
      </c>
      <c r="G369" s="19" t="s">
        <v>16</v>
      </c>
      <c r="H369" s="61">
        <v>39.705569999999994</v>
      </c>
      <c r="I369" s="20">
        <f>H369*D369</f>
        <v>4208.7904199999994</v>
      </c>
      <c r="J369" s="21"/>
    </row>
    <row r="370" spans="1:14" customFormat="1" x14ac:dyDescent="0.25">
      <c r="A370" s="5">
        <f>IF(F370&lt;&gt;"",1+MAX($A$8:A369),"")</f>
        <v>277</v>
      </c>
      <c r="B370" s="15" t="s">
        <v>23</v>
      </c>
      <c r="C370" s="41" t="s">
        <v>201</v>
      </c>
      <c r="D370" s="16">
        <v>1</v>
      </c>
      <c r="E370" s="17">
        <v>0</v>
      </c>
      <c r="F370" s="18">
        <f>D370*(1+E370)</f>
        <v>1</v>
      </c>
      <c r="G370" s="19" t="s">
        <v>17</v>
      </c>
      <c r="H370" s="61">
        <v>1191.1670999999999</v>
      </c>
      <c r="I370" s="20">
        <f>H370*D370</f>
        <v>1191.1670999999999</v>
      </c>
      <c r="J370" s="21"/>
    </row>
    <row r="371" spans="1:14" customFormat="1" x14ac:dyDescent="0.25">
      <c r="A371" s="23" t="str">
        <f>IF(F371&lt;&gt;"",1+MAX($A$26:A319),"")</f>
        <v/>
      </c>
      <c r="B371" s="22"/>
      <c r="C371" s="22"/>
    </row>
    <row r="372" spans="1:14" customFormat="1" ht="18.75" x14ac:dyDescent="0.25">
      <c r="A372" s="90" t="s">
        <v>92</v>
      </c>
      <c r="B372" s="90"/>
      <c r="C372" s="90"/>
      <c r="D372" s="90"/>
      <c r="E372" s="90"/>
      <c r="F372" s="90"/>
      <c r="G372" s="90"/>
      <c r="H372" s="90"/>
      <c r="I372" s="90"/>
      <c r="J372" s="9">
        <f>SUM(I373:I377)</f>
        <v>4701.1764234139537</v>
      </c>
    </row>
    <row r="373" spans="1:14" customFormat="1" x14ac:dyDescent="0.25">
      <c r="A373" s="5">
        <f>IF(F373&lt;&gt;"",1+MAX($A$8:A372),"")</f>
        <v>278</v>
      </c>
      <c r="B373" s="15" t="s">
        <v>23</v>
      </c>
      <c r="C373" s="41" t="s">
        <v>93</v>
      </c>
      <c r="D373" s="16">
        <v>308.32708177044265</v>
      </c>
      <c r="E373" s="17">
        <v>0.1</v>
      </c>
      <c r="F373" s="18">
        <f>D373*(1+E373)</f>
        <v>339.15978994748696</v>
      </c>
      <c r="G373" s="19" t="s">
        <v>16</v>
      </c>
      <c r="H373" s="61">
        <v>8.2058178000000002</v>
      </c>
      <c r="I373" s="20">
        <f>H373*D373</f>
        <v>2530.0758558139537</v>
      </c>
      <c r="J373" s="21"/>
      <c r="N373" s="47"/>
    </row>
    <row r="374" spans="1:14" customFormat="1" x14ac:dyDescent="0.25">
      <c r="A374" s="5">
        <f>IF(F374&lt;&gt;"",1+MAX($A$8:A373),"")</f>
        <v>279</v>
      </c>
      <c r="B374" s="15" t="s">
        <v>23</v>
      </c>
      <c r="C374" s="41" t="s">
        <v>94</v>
      </c>
      <c r="D374" s="16">
        <v>13.5</v>
      </c>
      <c r="E374" s="17">
        <v>0.1</v>
      </c>
      <c r="F374" s="18">
        <f>D374*(1+E374)</f>
        <v>14.850000000000001</v>
      </c>
      <c r="G374" s="19" t="s">
        <v>16</v>
      </c>
      <c r="H374" s="61">
        <v>28.588010399999998</v>
      </c>
      <c r="I374" s="20">
        <f>H374*D374</f>
        <v>385.93814039999995</v>
      </c>
      <c r="J374" s="21"/>
      <c r="N374" s="47"/>
    </row>
    <row r="375" spans="1:14" customFormat="1" x14ac:dyDescent="0.25">
      <c r="A375" s="5">
        <f>IF(F375&lt;&gt;"",1+MAX($A$8:A374),"")</f>
        <v>280</v>
      </c>
      <c r="B375" s="15" t="s">
        <v>23</v>
      </c>
      <c r="C375" s="41" t="s">
        <v>235</v>
      </c>
      <c r="D375" s="16">
        <v>8</v>
      </c>
      <c r="E375" s="17">
        <v>0.1</v>
      </c>
      <c r="F375" s="18">
        <f>D375*(1+E375)</f>
        <v>8.8000000000000007</v>
      </c>
      <c r="G375" s="19" t="s">
        <v>16</v>
      </c>
      <c r="H375" s="61">
        <v>12.705782399999999</v>
      </c>
      <c r="I375" s="20">
        <f>H375*D375</f>
        <v>101.64625919999999</v>
      </c>
      <c r="J375" s="21"/>
      <c r="N375" s="47"/>
    </row>
    <row r="376" spans="1:14" customFormat="1" x14ac:dyDescent="0.25">
      <c r="A376" s="5">
        <f>IF(F376&lt;&gt;"",1+MAX($A$8:A375),"")</f>
        <v>281</v>
      </c>
      <c r="B376" s="15" t="s">
        <v>23</v>
      </c>
      <c r="C376" s="39" t="s">
        <v>111</v>
      </c>
      <c r="D376" s="16">
        <v>411</v>
      </c>
      <c r="E376" s="17">
        <v>0.1</v>
      </c>
      <c r="F376" s="18">
        <f>D376*(1+E376)</f>
        <v>452.1</v>
      </c>
      <c r="G376" s="19" t="s">
        <v>15</v>
      </c>
      <c r="H376" s="61">
        <v>2.6470379999999998</v>
      </c>
      <c r="I376" s="20">
        <f>H376*D376</f>
        <v>1087.9326179999998</v>
      </c>
      <c r="J376" s="21"/>
      <c r="N376" s="47"/>
    </row>
    <row r="377" spans="1:14" customFormat="1" x14ac:dyDescent="0.25">
      <c r="A377" s="5">
        <f>IF(F377&lt;&gt;"",1+MAX($A$8:A376),"")</f>
        <v>282</v>
      </c>
      <c r="B377" s="15" t="s">
        <v>23</v>
      </c>
      <c r="C377" s="41" t="s">
        <v>146</v>
      </c>
      <c r="D377" s="16">
        <v>1</v>
      </c>
      <c r="E377" s="17">
        <v>0</v>
      </c>
      <c r="F377" s="18">
        <f>D377*(1+E377)</f>
        <v>1</v>
      </c>
      <c r="G377" s="19" t="s">
        <v>17</v>
      </c>
      <c r="H377" s="61">
        <v>595.58354999999995</v>
      </c>
      <c r="I377" s="20">
        <f>H377*D377</f>
        <v>595.58354999999995</v>
      </c>
      <c r="J377" s="21"/>
    </row>
    <row r="378" spans="1:14" customFormat="1" x14ac:dyDescent="0.25">
      <c r="A378" s="23" t="str">
        <f>IF(F378&lt;&gt;"",1+MAX($A$26:A377),"")</f>
        <v/>
      </c>
      <c r="B378" s="22"/>
      <c r="C378" s="22"/>
    </row>
    <row r="379" spans="1:14" customFormat="1" ht="18.75" x14ac:dyDescent="0.25">
      <c r="A379" s="90" t="s">
        <v>42</v>
      </c>
      <c r="B379" s="90"/>
      <c r="C379" s="90"/>
      <c r="D379" s="90"/>
      <c r="E379" s="90"/>
      <c r="F379" s="90"/>
      <c r="G379" s="90"/>
      <c r="H379" s="90"/>
      <c r="I379" s="90"/>
      <c r="J379" s="9">
        <f>SUM(I380:I427)</f>
        <v>26661.085291367173</v>
      </c>
    </row>
    <row r="380" spans="1:14" customFormat="1" x14ac:dyDescent="0.25">
      <c r="A380" s="5" t="str">
        <f>IF(F380&lt;&gt;"",1+MAX($A$26:A379),"")</f>
        <v/>
      </c>
      <c r="B380" s="15"/>
      <c r="C380" s="49" t="s">
        <v>56</v>
      </c>
      <c r="D380" s="16"/>
      <c r="E380" s="17"/>
      <c r="F380" s="18"/>
      <c r="G380" s="19"/>
      <c r="H380" s="61"/>
      <c r="I380" s="20"/>
      <c r="J380" s="21"/>
    </row>
    <row r="381" spans="1:14" customFormat="1" x14ac:dyDescent="0.25">
      <c r="A381" s="5">
        <f>IF(F381&lt;&gt;"",1+MAX($A$26:A380),"")</f>
        <v>283</v>
      </c>
      <c r="B381" s="15" t="s">
        <v>26</v>
      </c>
      <c r="C381" s="39" t="s">
        <v>51</v>
      </c>
      <c r="D381" s="50">
        <v>11.953999999999999</v>
      </c>
      <c r="E381" s="17">
        <v>0</v>
      </c>
      <c r="F381" s="18">
        <f>D381*(1+E381)</f>
        <v>11.953999999999999</v>
      </c>
      <c r="G381" s="19" t="s">
        <v>18</v>
      </c>
      <c r="H381" s="61">
        <v>46.323164999999996</v>
      </c>
      <c r="I381" s="20">
        <f>H381*D381</f>
        <v>553.74711440999988</v>
      </c>
      <c r="J381" s="21"/>
    </row>
    <row r="382" spans="1:14" customFormat="1" x14ac:dyDescent="0.25">
      <c r="A382" s="5">
        <f>IF(F382&lt;&gt;"",1+MAX($A$26:A381),"")</f>
        <v>284</v>
      </c>
      <c r="B382" s="15"/>
      <c r="C382" s="39" t="s">
        <v>52</v>
      </c>
      <c r="D382" s="50">
        <v>9.5890000000000004</v>
      </c>
      <c r="E382" s="17">
        <v>0</v>
      </c>
      <c r="F382" s="18">
        <f>D382*(1+E382)</f>
        <v>9.5890000000000004</v>
      </c>
      <c r="G382" s="19" t="s">
        <v>18</v>
      </c>
      <c r="H382" s="61">
        <v>79.411139999999989</v>
      </c>
      <c r="I382" s="20">
        <f>H382*D382</f>
        <v>761.47342145999994</v>
      </c>
      <c r="J382" s="21"/>
    </row>
    <row r="383" spans="1:14" customFormat="1" x14ac:dyDescent="0.25">
      <c r="A383" s="5" t="str">
        <f>IF(F383&lt;&gt;"",1+MAX($A$26:A382),"")</f>
        <v/>
      </c>
      <c r="B383" s="15"/>
      <c r="C383" s="39"/>
      <c r="D383" s="16"/>
      <c r="E383" s="17"/>
      <c r="F383" s="18"/>
      <c r="G383" s="19"/>
      <c r="H383" s="61"/>
      <c r="I383" s="20"/>
      <c r="J383" s="21"/>
    </row>
    <row r="384" spans="1:14" customFormat="1" x14ac:dyDescent="0.25">
      <c r="A384" s="5" t="str">
        <f>IF(F384&lt;&gt;"",1+MAX($A$26:A383),"")</f>
        <v/>
      </c>
      <c r="B384" s="15"/>
      <c r="C384" s="49" t="s">
        <v>53</v>
      </c>
      <c r="D384" s="16"/>
      <c r="E384" s="17"/>
      <c r="F384" s="18"/>
      <c r="G384" s="19"/>
      <c r="H384" s="61"/>
      <c r="I384" s="20"/>
      <c r="J384" s="21"/>
    </row>
    <row r="385" spans="1:12" customFormat="1" x14ac:dyDescent="0.25">
      <c r="A385" s="5">
        <f>IF(F385&lt;&gt;"",1+MAX($A$26:A384),"")</f>
        <v>285</v>
      </c>
      <c r="B385" s="15" t="s">
        <v>26</v>
      </c>
      <c r="C385" s="39" t="s">
        <v>54</v>
      </c>
      <c r="D385" s="16">
        <v>170</v>
      </c>
      <c r="E385" s="17">
        <v>0</v>
      </c>
      <c r="F385" s="18">
        <f>D385*(1+E385)</f>
        <v>170</v>
      </c>
      <c r="G385" s="19" t="s">
        <v>15</v>
      </c>
      <c r="H385" s="61">
        <v>2.9117418000000002</v>
      </c>
      <c r="I385" s="20">
        <f>H385*D385</f>
        <v>494.99610600000005</v>
      </c>
      <c r="J385" s="21"/>
    </row>
    <row r="386" spans="1:12" customFormat="1" x14ac:dyDescent="0.25">
      <c r="A386" s="5">
        <f>IF(F386&lt;&gt;"",1+MAX($A$26:A385),"")</f>
        <v>286</v>
      </c>
      <c r="B386" s="15" t="s">
        <v>26</v>
      </c>
      <c r="C386" s="39" t="s">
        <v>55</v>
      </c>
      <c r="D386" s="16">
        <v>170</v>
      </c>
      <c r="E386" s="17">
        <v>0</v>
      </c>
      <c r="F386" s="18">
        <f>D386*(1+E386)</f>
        <v>170</v>
      </c>
      <c r="G386" s="19" t="s">
        <v>15</v>
      </c>
      <c r="H386" s="61">
        <v>3.7058531999999995</v>
      </c>
      <c r="I386" s="20">
        <f>H386*D386</f>
        <v>629.99504399999989</v>
      </c>
      <c r="J386" s="21"/>
    </row>
    <row r="387" spans="1:12" customFormat="1" x14ac:dyDescent="0.25">
      <c r="A387" s="5"/>
      <c r="B387" s="15"/>
      <c r="C387" s="39"/>
      <c r="D387" s="16"/>
      <c r="E387" s="17"/>
      <c r="F387" s="18"/>
      <c r="G387" s="19"/>
      <c r="H387" s="61"/>
      <c r="I387" s="20"/>
      <c r="J387" s="21"/>
    </row>
    <row r="388" spans="1:12" customFormat="1" x14ac:dyDescent="0.25">
      <c r="A388" s="5"/>
      <c r="B388" s="15"/>
      <c r="C388" s="49" t="s">
        <v>57</v>
      </c>
      <c r="D388" s="16"/>
      <c r="E388" s="17"/>
      <c r="F388" s="18"/>
      <c r="G388" s="19"/>
      <c r="H388" s="61"/>
      <c r="I388" s="20"/>
      <c r="J388" s="21"/>
    </row>
    <row r="389" spans="1:12" customFormat="1" ht="30" x14ac:dyDescent="0.25">
      <c r="A389" s="5">
        <f>IF(F389&lt;&gt;"",1+MAX($A$26:A379),"")</f>
        <v>283</v>
      </c>
      <c r="B389" s="15" t="s">
        <v>26</v>
      </c>
      <c r="C389" s="39" t="s">
        <v>62</v>
      </c>
      <c r="D389" s="16">
        <f>(129*0.41)/27</f>
        <v>1.9588888888888887</v>
      </c>
      <c r="E389" s="17">
        <v>0.08</v>
      </c>
      <c r="F389" s="18">
        <f>D389*(1+E389)</f>
        <v>2.1155999999999997</v>
      </c>
      <c r="G389" s="19" t="s">
        <v>18</v>
      </c>
      <c r="H389" s="61">
        <v>926.46329999999989</v>
      </c>
      <c r="I389" s="20">
        <f>H389*D389</f>
        <v>1814.8386643333329</v>
      </c>
      <c r="J389" s="21"/>
      <c r="L389" s="48"/>
    </row>
    <row r="390" spans="1:12" customFormat="1" ht="30" x14ac:dyDescent="0.25">
      <c r="A390" s="5">
        <f>IF(F390&lt;&gt;"",1+MAX($A$26:A389),"")</f>
        <v>287</v>
      </c>
      <c r="B390" s="15" t="s">
        <v>26</v>
      </c>
      <c r="C390" s="39" t="s">
        <v>44</v>
      </c>
      <c r="D390" s="16">
        <v>3.3</v>
      </c>
      <c r="E390" s="17">
        <v>0.08</v>
      </c>
      <c r="F390" s="18">
        <f>D390*(1+E390)</f>
        <v>3.5640000000000001</v>
      </c>
      <c r="G390" s="19" t="s">
        <v>18</v>
      </c>
      <c r="H390" s="61">
        <v>899.99291999999991</v>
      </c>
      <c r="I390" s="20">
        <f>H390*D390</f>
        <v>2969.9766359999994</v>
      </c>
      <c r="J390" s="21"/>
    </row>
    <row r="391" spans="1:12" customFormat="1" ht="30" x14ac:dyDescent="0.25">
      <c r="A391" s="5">
        <f>IF(F391&lt;&gt;"",1+MAX($A$26:A390),"")</f>
        <v>288</v>
      </c>
      <c r="B391" s="15" t="s">
        <v>26</v>
      </c>
      <c r="C391" s="39" t="s">
        <v>45</v>
      </c>
      <c r="D391" s="16">
        <v>1</v>
      </c>
      <c r="E391" s="17">
        <v>0.08</v>
      </c>
      <c r="F391" s="18">
        <f>D391*(1+E391)</f>
        <v>1.08</v>
      </c>
      <c r="G391" s="19" t="s">
        <v>18</v>
      </c>
      <c r="H391" s="61">
        <v>899.99291999999991</v>
      </c>
      <c r="I391" s="20">
        <f>H391*D391</f>
        <v>899.99291999999991</v>
      </c>
      <c r="J391" s="21"/>
    </row>
    <row r="392" spans="1:12" customFormat="1" x14ac:dyDescent="0.25">
      <c r="A392" s="5" t="str">
        <f>IF(F392&lt;&gt;"",1+MAX($A$26:A391),"")</f>
        <v/>
      </c>
      <c r="B392" s="15"/>
      <c r="C392" s="39"/>
      <c r="D392" s="16"/>
      <c r="E392" s="17"/>
      <c r="F392" s="18"/>
      <c r="G392" s="19"/>
      <c r="H392" s="61"/>
      <c r="I392" s="20"/>
      <c r="J392" s="21"/>
    </row>
    <row r="393" spans="1:12" customFormat="1" x14ac:dyDescent="0.25">
      <c r="A393" s="5" t="str">
        <f>IF(F393&lt;&gt;"",1+MAX($A$26:A392),"")</f>
        <v/>
      </c>
      <c r="B393" s="15"/>
      <c r="C393" s="49" t="s">
        <v>83</v>
      </c>
      <c r="D393" s="16"/>
      <c r="E393" s="17"/>
      <c r="F393" s="18"/>
      <c r="G393" s="19"/>
      <c r="H393" s="61"/>
      <c r="I393" s="20"/>
      <c r="J393" s="21"/>
    </row>
    <row r="394" spans="1:12" customFormat="1" x14ac:dyDescent="0.25">
      <c r="A394" s="5">
        <f>IF(F394&lt;&gt;"",1+MAX($A$26:A393),"")</f>
        <v>289</v>
      </c>
      <c r="B394" s="15" t="s">
        <v>28</v>
      </c>
      <c r="C394" s="39" t="s">
        <v>97</v>
      </c>
      <c r="D394" s="16">
        <v>150.78769692423106</v>
      </c>
      <c r="E394" s="17">
        <v>0.1</v>
      </c>
      <c r="F394" s="18">
        <f t="shared" ref="F394:F400" si="35">D394*(1+E394)</f>
        <v>165.86646661665418</v>
      </c>
      <c r="G394" s="19" t="s">
        <v>16</v>
      </c>
      <c r="H394" s="61">
        <v>8.2058178000000002</v>
      </c>
      <c r="I394" s="20">
        <f t="shared" ref="I394:I400" si="36">H394*D394</f>
        <v>1237.3363674418604</v>
      </c>
      <c r="J394" s="21"/>
    </row>
    <row r="395" spans="1:12" customFormat="1" x14ac:dyDescent="0.25">
      <c r="A395" s="5">
        <f>IF(F395&lt;&gt;"",1+MAX($A$26:A394),"")</f>
        <v>290</v>
      </c>
      <c r="B395" s="15" t="s">
        <v>28</v>
      </c>
      <c r="C395" s="39" t="s">
        <v>98</v>
      </c>
      <c r="D395" s="16">
        <v>4.5999999999999996</v>
      </c>
      <c r="E395" s="17">
        <v>0.1</v>
      </c>
      <c r="F395" s="18">
        <f t="shared" si="35"/>
        <v>5.0599999999999996</v>
      </c>
      <c r="G395" s="19" t="s">
        <v>16</v>
      </c>
      <c r="H395" s="61">
        <v>19.058673599999999</v>
      </c>
      <c r="I395" s="20">
        <f t="shared" si="36"/>
        <v>87.669898559999993</v>
      </c>
      <c r="J395" s="21"/>
    </row>
    <row r="396" spans="1:12" customFormat="1" x14ac:dyDescent="0.25">
      <c r="A396" s="5">
        <f>IF(F396&lt;&gt;"",1+MAX($A$26:A395),"")</f>
        <v>291</v>
      </c>
      <c r="B396" s="15" t="s">
        <v>28</v>
      </c>
      <c r="C396" s="39" t="s">
        <v>88</v>
      </c>
      <c r="D396" s="16">
        <v>120.03000750187547</v>
      </c>
      <c r="E396" s="17">
        <v>0.1</v>
      </c>
      <c r="F396" s="18">
        <f t="shared" si="35"/>
        <v>132.03300825206304</v>
      </c>
      <c r="G396" s="19" t="s">
        <v>16</v>
      </c>
      <c r="H396" s="61">
        <v>8.2058178000000002</v>
      </c>
      <c r="I396" s="20">
        <f t="shared" si="36"/>
        <v>984.94437209302328</v>
      </c>
      <c r="J396" s="21"/>
    </row>
    <row r="397" spans="1:12" customFormat="1" x14ac:dyDescent="0.25">
      <c r="A397" s="5">
        <f>IF(F397&lt;&gt;"",1+MAX($A$26:A396),"")</f>
        <v>292</v>
      </c>
      <c r="B397" s="15" t="s">
        <v>28</v>
      </c>
      <c r="C397" s="39" t="s">
        <v>85</v>
      </c>
      <c r="D397" s="16">
        <v>8</v>
      </c>
      <c r="E397" s="17">
        <v>0.1</v>
      </c>
      <c r="F397" s="18">
        <f t="shared" si="35"/>
        <v>8.8000000000000007</v>
      </c>
      <c r="G397" s="19" t="s">
        <v>16</v>
      </c>
      <c r="H397" s="61">
        <v>15.882227999999998</v>
      </c>
      <c r="I397" s="20">
        <f t="shared" si="36"/>
        <v>127.05782399999998</v>
      </c>
      <c r="J397" s="21"/>
    </row>
    <row r="398" spans="1:12" customFormat="1" x14ac:dyDescent="0.25">
      <c r="A398" s="5">
        <f>IF(F398&lt;&gt;"",1+MAX($A$26:A397),"")</f>
        <v>293</v>
      </c>
      <c r="B398" s="15" t="s">
        <v>28</v>
      </c>
      <c r="C398" s="39" t="s">
        <v>111</v>
      </c>
      <c r="D398" s="16">
        <v>129</v>
      </c>
      <c r="E398" s="17">
        <v>0.1</v>
      </c>
      <c r="F398" s="18">
        <f t="shared" si="35"/>
        <v>141.9</v>
      </c>
      <c r="G398" s="19" t="s">
        <v>15</v>
      </c>
      <c r="H398" s="61">
        <v>2.6470379999999998</v>
      </c>
      <c r="I398" s="20">
        <f t="shared" si="36"/>
        <v>341.46790199999998</v>
      </c>
      <c r="J398" s="21"/>
    </row>
    <row r="399" spans="1:12" customFormat="1" x14ac:dyDescent="0.25">
      <c r="A399" s="5">
        <f>IF(F399&lt;&gt;"",1+MAX($A$26:A398),"")</f>
        <v>294</v>
      </c>
      <c r="B399" s="15" t="s">
        <v>28</v>
      </c>
      <c r="C399" s="41" t="s">
        <v>112</v>
      </c>
      <c r="D399" s="16">
        <v>201</v>
      </c>
      <c r="E399" s="17">
        <v>0.1</v>
      </c>
      <c r="F399" s="18">
        <f t="shared" si="35"/>
        <v>221.10000000000002</v>
      </c>
      <c r="G399" s="19" t="s">
        <v>15</v>
      </c>
      <c r="H399" s="61">
        <v>2.9117418000000002</v>
      </c>
      <c r="I399" s="20">
        <f t="shared" si="36"/>
        <v>585.26010180000003</v>
      </c>
      <c r="J399" s="21"/>
    </row>
    <row r="400" spans="1:12" customFormat="1" x14ac:dyDescent="0.25">
      <c r="A400" s="5">
        <f>IF(F400&lt;&gt;"",1+MAX($A$26:A399),"")</f>
        <v>295</v>
      </c>
      <c r="B400" s="15" t="s">
        <v>28</v>
      </c>
      <c r="C400" s="41" t="s">
        <v>113</v>
      </c>
      <c r="D400" s="16">
        <v>201</v>
      </c>
      <c r="E400" s="17">
        <v>0.1</v>
      </c>
      <c r="F400" s="18">
        <f t="shared" si="35"/>
        <v>221.10000000000002</v>
      </c>
      <c r="G400" s="19" t="s">
        <v>15</v>
      </c>
      <c r="H400" s="61">
        <v>13.896949499999998</v>
      </c>
      <c r="I400" s="20">
        <f t="shared" si="36"/>
        <v>2793.2868494999998</v>
      </c>
      <c r="J400" s="21"/>
    </row>
    <row r="401" spans="1:10" customFormat="1" x14ac:dyDescent="0.25">
      <c r="A401" s="5" t="str">
        <f>IF(F401&lt;&gt;"",1+MAX($A$26:A400),"")</f>
        <v/>
      </c>
      <c r="B401" s="15"/>
      <c r="C401" s="39"/>
      <c r="D401" s="16"/>
      <c r="E401" s="17"/>
      <c r="F401" s="18"/>
      <c r="G401" s="19"/>
      <c r="H401" s="61"/>
      <c r="I401" s="20"/>
      <c r="J401" s="21"/>
    </row>
    <row r="402" spans="1:10" customFormat="1" x14ac:dyDescent="0.25">
      <c r="A402" s="5"/>
      <c r="B402" s="15"/>
      <c r="C402" s="49" t="s">
        <v>118</v>
      </c>
      <c r="D402" s="16"/>
      <c r="E402" s="17"/>
      <c r="F402" s="18"/>
      <c r="G402" s="19"/>
      <c r="H402" s="61"/>
      <c r="I402" s="20"/>
      <c r="J402" s="21"/>
    </row>
    <row r="403" spans="1:10" customFormat="1" x14ac:dyDescent="0.25">
      <c r="A403" s="5">
        <f>IF(F403&lt;&gt;"",1+MAX($A$8:A402),"")</f>
        <v>296</v>
      </c>
      <c r="B403" s="15" t="s">
        <v>23</v>
      </c>
      <c r="C403" s="41" t="s">
        <v>133</v>
      </c>
      <c r="D403" s="16">
        <v>1</v>
      </c>
      <c r="E403" s="17">
        <v>0</v>
      </c>
      <c r="F403" s="18">
        <f>D403*(1+E403)</f>
        <v>1</v>
      </c>
      <c r="G403" s="19" t="s">
        <v>17</v>
      </c>
      <c r="H403" s="61">
        <v>1228.2256319999999</v>
      </c>
      <c r="I403" s="20">
        <f>H403*D403</f>
        <v>1228.2256319999999</v>
      </c>
      <c r="J403" s="21"/>
    </row>
    <row r="404" spans="1:10" customFormat="1" x14ac:dyDescent="0.25">
      <c r="A404" s="5">
        <f>IF(F404&lt;&gt;"",1+MAX($A$8:A403),"")</f>
        <v>297</v>
      </c>
      <c r="B404" s="15" t="s">
        <v>23</v>
      </c>
      <c r="C404" s="41" t="s">
        <v>140</v>
      </c>
      <c r="D404" s="16">
        <v>1</v>
      </c>
      <c r="E404" s="17">
        <v>0</v>
      </c>
      <c r="F404" s="18">
        <f>D404*(1+E404)</f>
        <v>1</v>
      </c>
      <c r="G404" s="19" t="s">
        <v>17</v>
      </c>
      <c r="H404" s="61">
        <v>1270.5782399999998</v>
      </c>
      <c r="I404" s="20">
        <f>H404*D404</f>
        <v>1270.5782399999998</v>
      </c>
      <c r="J404" s="21"/>
    </row>
    <row r="405" spans="1:10" customFormat="1" x14ac:dyDescent="0.25">
      <c r="A405" s="5">
        <f>IF(F405&lt;&gt;"",1+MAX($A$8:A404),"")</f>
        <v>298</v>
      </c>
      <c r="B405" s="15" t="s">
        <v>23</v>
      </c>
      <c r="C405" s="41" t="s">
        <v>141</v>
      </c>
      <c r="D405" s="16">
        <v>1</v>
      </c>
      <c r="E405" s="17">
        <v>0</v>
      </c>
      <c r="F405" s="18">
        <f>D405*(1+E405)</f>
        <v>1</v>
      </c>
      <c r="G405" s="19" t="s">
        <v>17</v>
      </c>
      <c r="H405" s="61">
        <v>1747.0450799999999</v>
      </c>
      <c r="I405" s="20">
        <f>H405*D405</f>
        <v>1747.0450799999999</v>
      </c>
      <c r="J405" s="21"/>
    </row>
    <row r="406" spans="1:10" customFormat="1" x14ac:dyDescent="0.25">
      <c r="A406" s="5">
        <f>IF(F406&lt;&gt;"",1+MAX($A$8:A405),"")</f>
        <v>299</v>
      </c>
      <c r="B406" s="15" t="s">
        <v>23</v>
      </c>
      <c r="C406" s="41" t="s">
        <v>144</v>
      </c>
      <c r="D406" s="16">
        <v>1</v>
      </c>
      <c r="E406" s="17">
        <v>0</v>
      </c>
      <c r="F406" s="18">
        <f>D406*(1+E406)</f>
        <v>1</v>
      </c>
      <c r="G406" s="19" t="s">
        <v>17</v>
      </c>
      <c r="H406" s="61">
        <v>244.85101499999999</v>
      </c>
      <c r="I406" s="20">
        <f>H406*D406</f>
        <v>244.85101499999999</v>
      </c>
      <c r="J406" s="21"/>
    </row>
    <row r="407" spans="1:10" customFormat="1" x14ac:dyDescent="0.25">
      <c r="A407" s="5">
        <f>IF(F407&lt;&gt;"",1+MAX($A$8:A406),"")</f>
        <v>300</v>
      </c>
      <c r="B407" s="15" t="s">
        <v>23</v>
      </c>
      <c r="C407" s="41" t="s">
        <v>146</v>
      </c>
      <c r="D407" s="16">
        <v>1</v>
      </c>
      <c r="E407" s="17">
        <v>0</v>
      </c>
      <c r="F407" s="18">
        <f>D407*(1+E407)</f>
        <v>1</v>
      </c>
      <c r="G407" s="19" t="s">
        <v>17</v>
      </c>
      <c r="H407" s="61">
        <v>595.58354999999995</v>
      </c>
      <c r="I407" s="20">
        <f>H407*D407</f>
        <v>595.58354999999995</v>
      </c>
      <c r="J407" s="21"/>
    </row>
    <row r="408" spans="1:10" customFormat="1" x14ac:dyDescent="0.25">
      <c r="A408" s="5" t="str">
        <f>IF(F408&lt;&gt;"",1+MAX($A$8:A407),"")</f>
        <v/>
      </c>
      <c r="B408" s="15"/>
      <c r="C408" s="39"/>
      <c r="D408" s="16"/>
      <c r="E408" s="17"/>
      <c r="F408" s="18"/>
      <c r="G408" s="19"/>
      <c r="H408" s="61"/>
      <c r="I408" s="20"/>
      <c r="J408" s="21"/>
    </row>
    <row r="409" spans="1:10" customFormat="1" x14ac:dyDescent="0.25">
      <c r="A409" s="5" t="str">
        <f>IF(F409&lt;&gt;"",1+MAX($A$8:A408),"")</f>
        <v/>
      </c>
      <c r="B409" s="15"/>
      <c r="C409" s="49" t="s">
        <v>147</v>
      </c>
      <c r="D409" s="16"/>
      <c r="E409" s="17"/>
      <c r="F409" s="18"/>
      <c r="G409" s="19"/>
      <c r="H409" s="61"/>
      <c r="I409" s="20"/>
      <c r="J409" s="21"/>
    </row>
    <row r="410" spans="1:10" customFormat="1" x14ac:dyDescent="0.25">
      <c r="A410" s="5">
        <f>IF(F410&lt;&gt;"",1+MAX($A$8:A409),"")</f>
        <v>301</v>
      </c>
      <c r="B410" s="15" t="s">
        <v>23</v>
      </c>
      <c r="C410" s="41" t="s">
        <v>158</v>
      </c>
      <c r="D410" s="16">
        <f>96/1.16</f>
        <v>82.758620689655174</v>
      </c>
      <c r="E410" s="17">
        <v>0.1</v>
      </c>
      <c r="F410" s="18">
        <f>D410*(1+E410)</f>
        <v>91.034482758620697</v>
      </c>
      <c r="G410" s="19" t="s">
        <v>16</v>
      </c>
      <c r="H410" s="61">
        <v>4.2352607999999998</v>
      </c>
      <c r="I410" s="20">
        <f>H410*D410</f>
        <v>350.50434206896551</v>
      </c>
      <c r="J410" s="21"/>
    </row>
    <row r="411" spans="1:10" customFormat="1" x14ac:dyDescent="0.25">
      <c r="A411" s="5">
        <f>IF(F411&lt;&gt;"",1+MAX($A$8:A410),"")</f>
        <v>302</v>
      </c>
      <c r="B411" s="15" t="s">
        <v>23</v>
      </c>
      <c r="C411" s="41" t="s">
        <v>149</v>
      </c>
      <c r="D411" s="16">
        <v>24</v>
      </c>
      <c r="E411" s="17">
        <v>0.1</v>
      </c>
      <c r="F411" s="18">
        <f>D411*(1+E411)</f>
        <v>26.400000000000002</v>
      </c>
      <c r="G411" s="19" t="s">
        <v>16</v>
      </c>
      <c r="H411" s="61">
        <v>4.2352607999999998</v>
      </c>
      <c r="I411" s="20">
        <f>H411*D411</f>
        <v>101.6462592</v>
      </c>
      <c r="J411" s="21"/>
    </row>
    <row r="412" spans="1:10" customFormat="1" x14ac:dyDescent="0.25">
      <c r="A412" s="5">
        <f>IF(F412&lt;&gt;"",1+MAX($A$8:A411),"")</f>
        <v>303</v>
      </c>
      <c r="B412" s="15" t="s">
        <v>23</v>
      </c>
      <c r="C412" s="41" t="s">
        <v>150</v>
      </c>
      <c r="D412" s="16">
        <v>96</v>
      </c>
      <c r="E412" s="17">
        <v>0.1</v>
      </c>
      <c r="F412" s="18">
        <f>D412*(1+E412)</f>
        <v>105.60000000000001</v>
      </c>
      <c r="G412" s="19" t="s">
        <v>15</v>
      </c>
      <c r="H412" s="61">
        <v>3.0440936999999995</v>
      </c>
      <c r="I412" s="20">
        <f>H412*D412</f>
        <v>292.23299519999995</v>
      </c>
      <c r="J412" s="21"/>
    </row>
    <row r="413" spans="1:10" customFormat="1" x14ac:dyDescent="0.25">
      <c r="A413" s="5">
        <f>IF(F413&lt;&gt;"",1+MAX($A$8:A412),"")</f>
        <v>304</v>
      </c>
      <c r="B413" s="15" t="s">
        <v>23</v>
      </c>
      <c r="C413" s="41" t="s">
        <v>156</v>
      </c>
      <c r="D413" s="16">
        <v>96</v>
      </c>
      <c r="E413" s="17">
        <v>0.1</v>
      </c>
      <c r="F413" s="18">
        <f>D413*(1+E413)</f>
        <v>105.60000000000001</v>
      </c>
      <c r="G413" s="19" t="s">
        <v>15</v>
      </c>
      <c r="H413" s="61">
        <v>3.9705569999999994</v>
      </c>
      <c r="I413" s="20">
        <f>H413*D413</f>
        <v>381.17347199999995</v>
      </c>
      <c r="J413" s="21"/>
    </row>
    <row r="414" spans="1:10" customFormat="1" x14ac:dyDescent="0.25">
      <c r="A414" s="5">
        <f>IF(F414&lt;&gt;"",1+MAX($A$8:A413),"")</f>
        <v>305</v>
      </c>
      <c r="B414" s="15" t="s">
        <v>23</v>
      </c>
      <c r="C414" s="41" t="s">
        <v>157</v>
      </c>
      <c r="D414" s="16">
        <v>96</v>
      </c>
      <c r="E414" s="17">
        <v>0.1</v>
      </c>
      <c r="F414" s="18">
        <f>D414*(1+E414)</f>
        <v>105.60000000000001</v>
      </c>
      <c r="G414" s="19" t="s">
        <v>15</v>
      </c>
      <c r="H414" s="61">
        <v>2.5146860999999996</v>
      </c>
      <c r="I414" s="20">
        <f>H414*D414</f>
        <v>241.40986559999996</v>
      </c>
      <c r="J414" s="21"/>
    </row>
    <row r="415" spans="1:10" customFormat="1" x14ac:dyDescent="0.25">
      <c r="A415" s="5" t="str">
        <f>IF(F415&lt;&gt;"",1+MAX($A$8:A414),"")</f>
        <v/>
      </c>
      <c r="B415" s="15"/>
      <c r="C415" s="49" t="s">
        <v>165</v>
      </c>
      <c r="D415" s="16"/>
      <c r="E415" s="17"/>
      <c r="F415" s="18"/>
      <c r="G415" s="19"/>
      <c r="H415" s="61"/>
      <c r="I415" s="20"/>
      <c r="J415" s="21"/>
    </row>
    <row r="416" spans="1:10" customFormat="1" x14ac:dyDescent="0.25">
      <c r="A416" s="5">
        <f>IF(F416&lt;&gt;"",1+MAX($A$8:A415),"")</f>
        <v>306</v>
      </c>
      <c r="B416" s="15" t="s">
        <v>23</v>
      </c>
      <c r="C416" s="41" t="s">
        <v>170</v>
      </c>
      <c r="D416" s="16">
        <v>120</v>
      </c>
      <c r="E416" s="17">
        <v>0.1</v>
      </c>
      <c r="F416" s="18">
        <f t="shared" ref="F416:F421" si="37">D416*(1+E416)</f>
        <v>132</v>
      </c>
      <c r="G416" s="19" t="s">
        <v>15</v>
      </c>
      <c r="H416" s="61">
        <v>12.573430499999999</v>
      </c>
      <c r="I416" s="20">
        <f t="shared" ref="I416:I421" si="38">H416*D416</f>
        <v>1508.8116599999998</v>
      </c>
      <c r="J416" s="21"/>
    </row>
    <row r="417" spans="1:10" customFormat="1" x14ac:dyDescent="0.25">
      <c r="A417" s="5">
        <f>IF(F417&lt;&gt;"",1+MAX($A$8:A416),"")</f>
        <v>307</v>
      </c>
      <c r="B417" s="15" t="s">
        <v>23</v>
      </c>
      <c r="C417" s="41" t="s">
        <v>171</v>
      </c>
      <c r="D417" s="16">
        <v>120</v>
      </c>
      <c r="E417" s="17">
        <v>0.1</v>
      </c>
      <c r="F417" s="18">
        <f t="shared" si="37"/>
        <v>132</v>
      </c>
      <c r="G417" s="19" t="s">
        <v>15</v>
      </c>
      <c r="H417" s="61">
        <v>3.3087974999999998</v>
      </c>
      <c r="I417" s="20">
        <f t="shared" si="38"/>
        <v>397.0557</v>
      </c>
      <c r="J417" s="21"/>
    </row>
    <row r="418" spans="1:10" customFormat="1" x14ac:dyDescent="0.25">
      <c r="A418" s="5">
        <f>IF(F418&lt;&gt;"",1+MAX($A$8:A417),"")</f>
        <v>308</v>
      </c>
      <c r="B418" s="15" t="s">
        <v>23</v>
      </c>
      <c r="C418" s="41" t="s">
        <v>172</v>
      </c>
      <c r="D418" s="16">
        <v>108</v>
      </c>
      <c r="E418" s="17">
        <v>0.1</v>
      </c>
      <c r="F418" s="18">
        <f t="shared" si="37"/>
        <v>118.80000000000001</v>
      </c>
      <c r="G418" s="19" t="s">
        <v>15</v>
      </c>
      <c r="H418" s="61">
        <v>2.3823341999999998</v>
      </c>
      <c r="I418" s="20">
        <f t="shared" si="38"/>
        <v>257.29209359999999</v>
      </c>
      <c r="J418" s="21"/>
    </row>
    <row r="419" spans="1:10" customFormat="1" x14ac:dyDescent="0.25">
      <c r="A419" s="5">
        <f>IF(F419&lt;&gt;"",1+MAX($A$8:A418),"")</f>
        <v>309</v>
      </c>
      <c r="B419" s="15" t="s">
        <v>23</v>
      </c>
      <c r="C419" s="42" t="s">
        <v>173</v>
      </c>
      <c r="D419" s="16">
        <v>9</v>
      </c>
      <c r="E419" s="17">
        <v>0.1</v>
      </c>
      <c r="F419" s="18">
        <f t="shared" si="37"/>
        <v>9.9</v>
      </c>
      <c r="G419" s="19" t="s">
        <v>16</v>
      </c>
      <c r="H419" s="61">
        <v>6.6175949999999997</v>
      </c>
      <c r="I419" s="20">
        <f t="shared" si="38"/>
        <v>59.558354999999999</v>
      </c>
      <c r="J419" s="21"/>
    </row>
    <row r="420" spans="1:10" customFormat="1" x14ac:dyDescent="0.25">
      <c r="A420" s="5">
        <f>IF(F420&lt;&gt;"",1+MAX($A$8:A419),"")</f>
        <v>310</v>
      </c>
      <c r="B420" s="15" t="s">
        <v>23</v>
      </c>
      <c r="C420" s="41" t="s">
        <v>169</v>
      </c>
      <c r="D420" s="16">
        <v>45</v>
      </c>
      <c r="E420" s="17">
        <v>0.1</v>
      </c>
      <c r="F420" s="18">
        <f t="shared" si="37"/>
        <v>49.500000000000007</v>
      </c>
      <c r="G420" s="19" t="s">
        <v>16</v>
      </c>
      <c r="H420" s="61">
        <v>0.52940759999999998</v>
      </c>
      <c r="I420" s="20">
        <f t="shared" si="38"/>
        <v>23.823342</v>
      </c>
      <c r="J420" s="21"/>
    </row>
    <row r="421" spans="1:10" customFormat="1" x14ac:dyDescent="0.25">
      <c r="A421" s="5">
        <f>IF(F421&lt;&gt;"",1+MAX($A$8:A420),"")</f>
        <v>311</v>
      </c>
      <c r="B421" s="15" t="s">
        <v>23</v>
      </c>
      <c r="C421" s="41" t="s">
        <v>168</v>
      </c>
      <c r="D421" s="16">
        <v>120</v>
      </c>
      <c r="E421" s="17">
        <v>0.1</v>
      </c>
      <c r="F421" s="18">
        <f t="shared" si="37"/>
        <v>132</v>
      </c>
      <c r="G421" s="19" t="s">
        <v>15</v>
      </c>
      <c r="H421" s="61">
        <v>2.5146860999999996</v>
      </c>
      <c r="I421" s="20">
        <f t="shared" si="38"/>
        <v>301.76233199999996</v>
      </c>
      <c r="J421" s="21"/>
    </row>
    <row r="422" spans="1:10" customFormat="1" x14ac:dyDescent="0.25">
      <c r="A422" s="5" t="str">
        <f>IF(F422&lt;&gt;"",1+MAX($A$8:A421),"")</f>
        <v/>
      </c>
      <c r="B422" s="15" t="s">
        <v>23</v>
      </c>
      <c r="C422" s="41"/>
      <c r="D422" s="16"/>
      <c r="E422" s="17"/>
      <c r="F422" s="18"/>
      <c r="G422" s="19"/>
      <c r="H422" s="61"/>
      <c r="I422" s="20"/>
      <c r="J422" s="21"/>
    </row>
    <row r="423" spans="1:10" customFormat="1" x14ac:dyDescent="0.25">
      <c r="A423" s="5" t="str">
        <f>IF(F423&lt;&gt;"",1+MAX($A$8:A422),"")</f>
        <v/>
      </c>
      <c r="B423" s="15" t="s">
        <v>23</v>
      </c>
      <c r="C423" s="49" t="s">
        <v>203</v>
      </c>
      <c r="D423" s="16"/>
      <c r="E423" s="17"/>
      <c r="F423" s="18"/>
      <c r="G423" s="19"/>
      <c r="H423" s="61"/>
      <c r="I423" s="20"/>
      <c r="J423" s="21"/>
    </row>
    <row r="424" spans="1:10" customFormat="1" x14ac:dyDescent="0.25">
      <c r="A424" s="5">
        <f>IF(F424&lt;&gt;"",1+MAX($A$8:A423),"")</f>
        <v>312</v>
      </c>
      <c r="B424" s="15" t="s">
        <v>23</v>
      </c>
      <c r="C424" s="42" t="s">
        <v>214</v>
      </c>
      <c r="D424" s="16">
        <v>8</v>
      </c>
      <c r="E424" s="17">
        <v>0</v>
      </c>
      <c r="F424" s="18">
        <f>D424*(1+E424)</f>
        <v>8</v>
      </c>
      <c r="G424" s="19" t="s">
        <v>17</v>
      </c>
      <c r="H424" s="61">
        <v>165.17517119999999</v>
      </c>
      <c r="I424" s="20">
        <f>H424*D424</f>
        <v>1321.4013696</v>
      </c>
      <c r="J424" s="21"/>
    </row>
    <row r="425" spans="1:10" customFormat="1" ht="30" customHeight="1" x14ac:dyDescent="0.25">
      <c r="A425" s="5">
        <f>IF(F425&lt;&gt;"",1+MAX($A$8:A424),"")</f>
        <v>313</v>
      </c>
      <c r="B425" s="15" t="s">
        <v>23</v>
      </c>
      <c r="C425" s="42" t="s">
        <v>230</v>
      </c>
      <c r="D425" s="16">
        <v>2</v>
      </c>
      <c r="E425" s="17">
        <v>0</v>
      </c>
      <c r="F425" s="18">
        <f>D425*(1+E425)</f>
        <v>2</v>
      </c>
      <c r="G425" s="19" t="s">
        <v>17</v>
      </c>
      <c r="H425" s="61">
        <v>318.30631949999997</v>
      </c>
      <c r="I425" s="20">
        <f>H425*D425</f>
        <v>636.61263899999994</v>
      </c>
      <c r="J425" s="21"/>
    </row>
    <row r="426" spans="1:10" customFormat="1" x14ac:dyDescent="0.25">
      <c r="A426" s="5">
        <f>IF(F426&lt;&gt;"",1+MAX($A$8:A425),"")</f>
        <v>314</v>
      </c>
      <c r="B426" s="15" t="s">
        <v>23</v>
      </c>
      <c r="C426" s="42" t="s">
        <v>217</v>
      </c>
      <c r="D426" s="16">
        <v>1</v>
      </c>
      <c r="E426" s="17">
        <v>0</v>
      </c>
      <c r="F426" s="18">
        <f>D426*(1+E426)</f>
        <v>1</v>
      </c>
      <c r="G426" s="19" t="s">
        <v>17</v>
      </c>
      <c r="H426" s="61">
        <v>490.36378949999994</v>
      </c>
      <c r="I426" s="20">
        <f>H426*D426</f>
        <v>490.36378949999994</v>
      </c>
      <c r="J426" s="21"/>
    </row>
    <row r="427" spans="1:10" customFormat="1" x14ac:dyDescent="0.25">
      <c r="A427" s="5">
        <f>IF(F427&lt;&gt;"",1+MAX($A$8:A426),"")</f>
        <v>315</v>
      </c>
      <c r="B427" s="15" t="s">
        <v>23</v>
      </c>
      <c r="C427" s="42" t="s">
        <v>236</v>
      </c>
      <c r="D427" s="16">
        <v>30</v>
      </c>
      <c r="E427" s="17">
        <v>0.1</v>
      </c>
      <c r="F427" s="18">
        <f>D427*(1+E427)</f>
        <v>33</v>
      </c>
      <c r="G427" s="19" t="s">
        <v>16</v>
      </c>
      <c r="H427" s="61">
        <v>30.970344599999997</v>
      </c>
      <c r="I427" s="20">
        <f>H427*D427</f>
        <v>929.11033799999996</v>
      </c>
      <c r="J427" s="21"/>
    </row>
    <row r="428" spans="1:10" customFormat="1" x14ac:dyDescent="0.25">
      <c r="A428" s="23" t="str">
        <f>IF(F428&lt;&gt;"",1+MAX($A$26:A426),"")</f>
        <v/>
      </c>
      <c r="B428" s="22"/>
      <c r="C428" s="22"/>
    </row>
    <row r="429" spans="1:10" customFormat="1" ht="18.75" x14ac:dyDescent="0.25">
      <c r="A429" s="90" t="s">
        <v>43</v>
      </c>
      <c r="B429" s="90"/>
      <c r="C429" s="90"/>
      <c r="D429" s="90"/>
      <c r="E429" s="90"/>
      <c r="F429" s="90"/>
      <c r="G429" s="90"/>
      <c r="H429" s="90"/>
      <c r="I429" s="90"/>
      <c r="J429" s="9">
        <f>SUM(I431:I486)</f>
        <v>101682.55916997787</v>
      </c>
    </row>
    <row r="430" spans="1:10" customFormat="1" x14ac:dyDescent="0.25">
      <c r="A430" s="5"/>
      <c r="B430" s="15"/>
      <c r="C430" s="49" t="s">
        <v>64</v>
      </c>
      <c r="D430" s="16"/>
      <c r="E430" s="17"/>
      <c r="F430" s="18"/>
      <c r="G430" s="19"/>
      <c r="H430" s="61"/>
      <c r="I430" s="20"/>
      <c r="J430" s="21"/>
    </row>
    <row r="431" spans="1:10" customFormat="1" x14ac:dyDescent="0.25">
      <c r="A431" s="5">
        <f>IF(F431&lt;&gt;"",1+MAX($A$8:A426),"")</f>
        <v>315</v>
      </c>
      <c r="B431" s="15" t="s">
        <v>65</v>
      </c>
      <c r="C431" s="54" t="s">
        <v>95</v>
      </c>
      <c r="D431" s="16">
        <v>1</v>
      </c>
      <c r="E431" s="17">
        <v>0</v>
      </c>
      <c r="F431" s="18">
        <f>D431*(1+E431)</f>
        <v>1</v>
      </c>
      <c r="G431" s="19" t="s">
        <v>17</v>
      </c>
      <c r="H431" s="61">
        <v>1323.5189999999998</v>
      </c>
      <c r="I431" s="20">
        <f>H431*D431</f>
        <v>1323.5189999999998</v>
      </c>
      <c r="J431" s="21"/>
    </row>
    <row r="432" spans="1:10" customFormat="1" x14ac:dyDescent="0.25">
      <c r="A432" s="5">
        <f>IF(F432&lt;&gt;"",1+MAX($A$8:A431),"")</f>
        <v>316</v>
      </c>
      <c r="B432" s="15" t="s">
        <v>65</v>
      </c>
      <c r="C432" s="54" t="s">
        <v>96</v>
      </c>
      <c r="D432" s="16">
        <v>64.73</v>
      </c>
      <c r="E432" s="17">
        <v>0</v>
      </c>
      <c r="F432" s="18">
        <f>D432*(1+E432)</f>
        <v>64.73</v>
      </c>
      <c r="G432" s="19" t="s">
        <v>16</v>
      </c>
      <c r="H432" s="61">
        <v>19.852784999999997</v>
      </c>
      <c r="I432" s="20">
        <f>H432*D432</f>
        <v>1285.0707730499998</v>
      </c>
      <c r="J432" s="21"/>
    </row>
    <row r="433" spans="1:15" customFormat="1" x14ac:dyDescent="0.25">
      <c r="A433" s="5"/>
      <c r="B433" s="15"/>
      <c r="C433" s="54"/>
      <c r="D433" s="16"/>
      <c r="E433" s="17"/>
      <c r="F433" s="18"/>
      <c r="G433" s="19"/>
      <c r="H433" s="61"/>
      <c r="I433" s="20"/>
      <c r="J433" s="21"/>
    </row>
    <row r="434" spans="1:15" customFormat="1" x14ac:dyDescent="0.25">
      <c r="A434" s="5" t="str">
        <f>IF(F434&lt;&gt;"",1+MAX($A$26:A429),"")</f>
        <v/>
      </c>
      <c r="B434" s="15"/>
      <c r="C434" s="49" t="s">
        <v>56</v>
      </c>
      <c r="D434" s="16"/>
      <c r="E434" s="17"/>
      <c r="F434" s="18"/>
      <c r="G434" s="19"/>
      <c r="H434" s="61"/>
      <c r="I434" s="20"/>
      <c r="J434" s="21"/>
    </row>
    <row r="435" spans="1:15" customFormat="1" x14ac:dyDescent="0.25">
      <c r="A435" s="5">
        <f>IF(F435&lt;&gt;"",1+MAX($A$26:A434),"")</f>
        <v>317</v>
      </c>
      <c r="B435" s="15" t="s">
        <v>26</v>
      </c>
      <c r="C435" s="39" t="s">
        <v>51</v>
      </c>
      <c r="D435" s="16">
        <f>2.78*D444</f>
        <v>16.68</v>
      </c>
      <c r="E435" s="17">
        <v>0</v>
      </c>
      <c r="F435" s="18">
        <f>D435*(1+E435)</f>
        <v>16.68</v>
      </c>
      <c r="G435" s="19" t="s">
        <v>18</v>
      </c>
      <c r="H435" s="61">
        <v>46.323164999999996</v>
      </c>
      <c r="I435" s="20">
        <f>H435*D435</f>
        <v>772.67039219999992</v>
      </c>
      <c r="J435" s="21"/>
    </row>
    <row r="436" spans="1:15" customFormat="1" x14ac:dyDescent="0.25">
      <c r="A436" s="5">
        <f>IF(F436&lt;&gt;"",1+MAX($A$26:A435),"")</f>
        <v>318</v>
      </c>
      <c r="B436" s="15"/>
      <c r="C436" s="39" t="s">
        <v>52</v>
      </c>
      <c r="D436" s="16">
        <f>2.23*D444</f>
        <v>13.379999999999999</v>
      </c>
      <c r="E436" s="17">
        <v>0</v>
      </c>
      <c r="F436" s="18">
        <f>D436*(1+E436)</f>
        <v>13.379999999999999</v>
      </c>
      <c r="G436" s="19" t="s">
        <v>18</v>
      </c>
      <c r="H436" s="61">
        <v>79.411139999999989</v>
      </c>
      <c r="I436" s="20">
        <f>H436*D436</f>
        <v>1062.5210531999999</v>
      </c>
      <c r="J436" s="21"/>
    </row>
    <row r="437" spans="1:15" customFormat="1" x14ac:dyDescent="0.25">
      <c r="A437" s="5" t="str">
        <f>IF(F437&lt;&gt;"",1+MAX($A$26:A436),"")</f>
        <v/>
      </c>
      <c r="B437" s="15"/>
      <c r="C437" s="39"/>
      <c r="D437" s="16"/>
      <c r="E437" s="17"/>
      <c r="F437" s="18"/>
      <c r="G437" s="19"/>
      <c r="H437" s="61"/>
      <c r="I437" s="20"/>
      <c r="J437" s="21"/>
    </row>
    <row r="438" spans="1:15" customFormat="1" x14ac:dyDescent="0.25">
      <c r="A438" s="5" t="str">
        <f>IF(F438&lt;&gt;"",1+MAX($A$26:A437),"")</f>
        <v/>
      </c>
      <c r="B438" s="15"/>
      <c r="C438" s="49" t="s">
        <v>53</v>
      </c>
      <c r="D438" s="16"/>
      <c r="E438" s="17"/>
      <c r="F438" s="18"/>
      <c r="G438" s="19"/>
      <c r="H438" s="61"/>
      <c r="I438" s="20"/>
      <c r="J438" s="21"/>
    </row>
    <row r="439" spans="1:15" customFormat="1" x14ac:dyDescent="0.25">
      <c r="A439" s="5">
        <f>IF(F439&lt;&gt;"",1+MAX($A$26:A438),"")</f>
        <v>319</v>
      </c>
      <c r="B439" s="15" t="s">
        <v>26</v>
      </c>
      <c r="C439" s="39" t="s">
        <v>54</v>
      </c>
      <c r="D439" s="16">
        <v>370</v>
      </c>
      <c r="E439" s="17">
        <v>0</v>
      </c>
      <c r="F439" s="18">
        <f>D439*(1+E439)</f>
        <v>370</v>
      </c>
      <c r="G439" s="19" t="s">
        <v>15</v>
      </c>
      <c r="H439" s="61">
        <v>2.9117418000000002</v>
      </c>
      <c r="I439" s="20">
        <f>H439*D439</f>
        <v>1077.344466</v>
      </c>
      <c r="J439" s="21"/>
    </row>
    <row r="440" spans="1:15" customFormat="1" x14ac:dyDescent="0.25">
      <c r="A440" s="5">
        <f>IF(F440&lt;&gt;"",1+MAX($A$26:A439),"")</f>
        <v>320</v>
      </c>
      <c r="B440" s="15" t="s">
        <v>26</v>
      </c>
      <c r="C440" s="39" t="s">
        <v>55</v>
      </c>
      <c r="D440" s="16">
        <v>370</v>
      </c>
      <c r="E440" s="17">
        <v>0</v>
      </c>
      <c r="F440" s="18">
        <f>D440*(1+E440)</f>
        <v>370</v>
      </c>
      <c r="G440" s="19" t="s">
        <v>15</v>
      </c>
      <c r="H440" s="61">
        <v>3.7058531999999995</v>
      </c>
      <c r="I440" s="20">
        <f>H440*D440</f>
        <v>1371.1656839999998</v>
      </c>
      <c r="J440" s="21"/>
    </row>
    <row r="441" spans="1:15" customFormat="1" x14ac:dyDescent="0.25">
      <c r="A441" s="5"/>
      <c r="B441" s="15"/>
      <c r="C441" s="39"/>
      <c r="D441" s="16"/>
      <c r="E441" s="17"/>
      <c r="F441" s="18"/>
      <c r="G441" s="19"/>
      <c r="H441" s="61"/>
      <c r="I441" s="20"/>
      <c r="J441" s="21"/>
    </row>
    <row r="442" spans="1:15" customFormat="1" x14ac:dyDescent="0.25">
      <c r="A442" s="5"/>
      <c r="B442" s="15"/>
      <c r="C442" s="49" t="s">
        <v>57</v>
      </c>
      <c r="D442" s="16"/>
      <c r="E442" s="17"/>
      <c r="F442" s="18"/>
      <c r="G442" s="19"/>
      <c r="H442" s="61"/>
      <c r="I442" s="20"/>
      <c r="J442" s="21"/>
    </row>
    <row r="443" spans="1:15" customFormat="1" ht="30" x14ac:dyDescent="0.25">
      <c r="A443" s="5">
        <f>IF(F443&lt;&gt;"",1+MAX($A$26:A429),"")</f>
        <v>316</v>
      </c>
      <c r="B443" s="15" t="s">
        <v>26</v>
      </c>
      <c r="C443" s="39" t="s">
        <v>61</v>
      </c>
      <c r="D443" s="44">
        <f>(348.5*0.41)/27</f>
        <v>5.2920370370370371</v>
      </c>
      <c r="E443" s="17">
        <v>0.08</v>
      </c>
      <c r="F443" s="18">
        <f>D443*(1+E443)</f>
        <v>5.7154000000000007</v>
      </c>
      <c r="G443" s="19" t="s">
        <v>18</v>
      </c>
      <c r="H443" s="61">
        <v>926.46329999999989</v>
      </c>
      <c r="I443" s="20">
        <f>H443*D443</f>
        <v>4902.8780970555554</v>
      </c>
      <c r="J443" s="21"/>
      <c r="L443" s="46"/>
      <c r="M443" s="47"/>
      <c r="O443" s="45"/>
    </row>
    <row r="444" spans="1:15" customFormat="1" ht="30" x14ac:dyDescent="0.25">
      <c r="A444" s="5">
        <f>IF(F444&lt;&gt;"",1+MAX($A$26:A443),"")</f>
        <v>321</v>
      </c>
      <c r="B444" s="15" t="s">
        <v>26</v>
      </c>
      <c r="C444" s="39" t="s">
        <v>44</v>
      </c>
      <c r="D444" s="16">
        <v>6</v>
      </c>
      <c r="E444" s="17">
        <v>0.08</v>
      </c>
      <c r="F444" s="18">
        <f>D444*(1+E444)</f>
        <v>6.48</v>
      </c>
      <c r="G444" s="19" t="s">
        <v>18</v>
      </c>
      <c r="H444" s="61">
        <v>899.99291999999991</v>
      </c>
      <c r="I444" s="20">
        <f>H444*D444</f>
        <v>5399.9575199999999</v>
      </c>
      <c r="J444" s="21"/>
    </row>
    <row r="445" spans="1:15" customFormat="1" ht="30" x14ac:dyDescent="0.25">
      <c r="A445" s="5">
        <f>IF(F445&lt;&gt;"",1+MAX($A$26:A444),"")</f>
        <v>322</v>
      </c>
      <c r="B445" s="15" t="s">
        <v>26</v>
      </c>
      <c r="C445" s="39" t="s">
        <v>45</v>
      </c>
      <c r="D445" s="16">
        <v>2.33</v>
      </c>
      <c r="E445" s="17">
        <v>0.08</v>
      </c>
      <c r="F445" s="18">
        <f>D445*(1+E445)</f>
        <v>2.5164000000000004</v>
      </c>
      <c r="G445" s="19" t="s">
        <v>18</v>
      </c>
      <c r="H445" s="61">
        <v>899.99291999999991</v>
      </c>
      <c r="I445" s="20">
        <f>H445*D445</f>
        <v>2096.9835035999999</v>
      </c>
      <c r="J445" s="21"/>
    </row>
    <row r="446" spans="1:15" customFormat="1" x14ac:dyDescent="0.25">
      <c r="A446" s="5" t="str">
        <f>IF(F446&lt;&gt;"",1+MAX($A$26:A445),"")</f>
        <v/>
      </c>
      <c r="B446" s="15"/>
      <c r="C446" s="41"/>
      <c r="D446" s="16"/>
      <c r="E446" s="17"/>
      <c r="F446" s="18"/>
      <c r="G446" s="19"/>
      <c r="H446" s="61"/>
      <c r="I446" s="20"/>
      <c r="J446" s="21"/>
    </row>
    <row r="447" spans="1:15" customFormat="1" x14ac:dyDescent="0.25">
      <c r="A447" s="5" t="str">
        <f>IF(F447&lt;&gt;"",1+MAX($A$26:A446),"")</f>
        <v/>
      </c>
      <c r="B447" s="15"/>
      <c r="C447" s="49" t="s">
        <v>83</v>
      </c>
      <c r="D447" s="16"/>
      <c r="E447" s="17"/>
      <c r="F447" s="18"/>
      <c r="G447" s="19"/>
      <c r="H447" s="61"/>
      <c r="I447" s="20"/>
      <c r="J447" s="21"/>
    </row>
    <row r="448" spans="1:15" customFormat="1" x14ac:dyDescent="0.25">
      <c r="A448" s="5">
        <f>IF(F448&lt;&gt;"",1+MAX($A$26:A447),"")</f>
        <v>323</v>
      </c>
      <c r="B448" s="15" t="s">
        <v>28</v>
      </c>
      <c r="C448" s="41" t="s">
        <v>99</v>
      </c>
      <c r="D448" s="16">
        <f>26+24</f>
        <v>50</v>
      </c>
      <c r="E448" s="17">
        <v>0.1</v>
      </c>
      <c r="F448" s="18">
        <f>D448*(1+E448)</f>
        <v>55.000000000000007</v>
      </c>
      <c r="G448" s="19" t="s">
        <v>16</v>
      </c>
      <c r="H448" s="61">
        <v>33.087975</v>
      </c>
      <c r="I448" s="20">
        <f t="shared" ref="I448:I458" si="39">H448*D448</f>
        <v>1654.3987500000001</v>
      </c>
      <c r="J448" s="21"/>
    </row>
    <row r="449" spans="1:10" customFormat="1" x14ac:dyDescent="0.25">
      <c r="A449" s="5">
        <f>IF(F449&lt;&gt;"",1+MAX($A$26:A448),"")</f>
        <v>324</v>
      </c>
      <c r="B449" s="15" t="s">
        <v>28</v>
      </c>
      <c r="C449" s="41" t="s">
        <v>100</v>
      </c>
      <c r="D449" s="16">
        <v>372.09302325581399</v>
      </c>
      <c r="E449" s="17">
        <v>0.1</v>
      </c>
      <c r="F449" s="18">
        <f t="shared" ref="F449:F454" si="40">D449*(1+E449)</f>
        <v>409.30232558139539</v>
      </c>
      <c r="G449" s="19" t="s">
        <v>16</v>
      </c>
      <c r="H449" s="61">
        <v>33.087975</v>
      </c>
      <c r="I449" s="20">
        <f t="shared" si="39"/>
        <v>12311.804651162793</v>
      </c>
      <c r="J449" s="21"/>
    </row>
    <row r="450" spans="1:10" customFormat="1" x14ac:dyDescent="0.25">
      <c r="A450" s="5">
        <f>IF(F450&lt;&gt;"",1+MAX($A$26:A449),"")</f>
        <v>325</v>
      </c>
      <c r="B450" s="15" t="s">
        <v>28</v>
      </c>
      <c r="C450" s="41" t="s">
        <v>101</v>
      </c>
      <c r="D450" s="16">
        <v>31.08</v>
      </c>
      <c r="E450" s="17">
        <v>0.1</v>
      </c>
      <c r="F450" s="18">
        <f t="shared" si="40"/>
        <v>34.188000000000002</v>
      </c>
      <c r="G450" s="19" t="s">
        <v>16</v>
      </c>
      <c r="H450" s="61">
        <v>25.411564799999997</v>
      </c>
      <c r="I450" s="20">
        <f t="shared" si="39"/>
        <v>789.79143398399992</v>
      </c>
      <c r="J450" s="21"/>
    </row>
    <row r="451" spans="1:10" customFormat="1" x14ac:dyDescent="0.25">
      <c r="A451" s="5">
        <f>IF(F451&lt;&gt;"",1+MAX($A$26:A450),"")</f>
        <v>326</v>
      </c>
      <c r="B451" s="15" t="s">
        <v>28</v>
      </c>
      <c r="C451" s="41" t="s">
        <v>84</v>
      </c>
      <c r="D451" s="16">
        <v>270.0675168792198</v>
      </c>
      <c r="E451" s="17">
        <v>0.1</v>
      </c>
      <c r="F451" s="18">
        <f t="shared" si="40"/>
        <v>297.07426856714181</v>
      </c>
      <c r="G451" s="19" t="s">
        <v>16</v>
      </c>
      <c r="H451" s="61">
        <v>10.058744399999998</v>
      </c>
      <c r="I451" s="20">
        <f t="shared" si="39"/>
        <v>2716.5401230307571</v>
      </c>
      <c r="J451" s="21"/>
    </row>
    <row r="452" spans="1:10" customFormat="1" x14ac:dyDescent="0.25">
      <c r="A452" s="5">
        <f>IF(F452&lt;&gt;"",1+MAX($A$26:A451),"")</f>
        <v>327</v>
      </c>
      <c r="B452" s="15" t="s">
        <v>28</v>
      </c>
      <c r="C452" s="41" t="s">
        <v>85</v>
      </c>
      <c r="D452" s="16">
        <v>16</v>
      </c>
      <c r="E452" s="17">
        <v>0.1</v>
      </c>
      <c r="F452" s="18">
        <f t="shared" si="40"/>
        <v>17.600000000000001</v>
      </c>
      <c r="G452" s="19" t="s">
        <v>16</v>
      </c>
      <c r="H452" s="61">
        <v>15.882227999999998</v>
      </c>
      <c r="I452" s="20">
        <f t="shared" si="39"/>
        <v>254.11564799999996</v>
      </c>
      <c r="J452" s="21"/>
    </row>
    <row r="453" spans="1:10" customFormat="1" x14ac:dyDescent="0.25">
      <c r="A453" s="5">
        <f>IF(F453&lt;&gt;"",1+MAX($A$26:A452),"")</f>
        <v>328</v>
      </c>
      <c r="B453" s="15" t="s">
        <v>28</v>
      </c>
      <c r="C453" s="41" t="s">
        <v>86</v>
      </c>
      <c r="D453" s="16">
        <v>70</v>
      </c>
      <c r="E453" s="17">
        <v>0.1</v>
      </c>
      <c r="F453" s="18">
        <f t="shared" si="40"/>
        <v>77</v>
      </c>
      <c r="G453" s="19" t="s">
        <v>16</v>
      </c>
      <c r="H453" s="61">
        <v>15.882227999999998</v>
      </c>
      <c r="I453" s="20">
        <f t="shared" si="39"/>
        <v>1111.75596</v>
      </c>
      <c r="J453" s="21"/>
    </row>
    <row r="454" spans="1:10" customFormat="1" x14ac:dyDescent="0.25">
      <c r="A454" s="5">
        <f>IF(F454&lt;&gt;"",1+MAX($A$26:A453),"")</f>
        <v>329</v>
      </c>
      <c r="B454" s="15" t="s">
        <v>28</v>
      </c>
      <c r="C454" s="41" t="s">
        <v>87</v>
      </c>
      <c r="D454" s="16">
        <v>25</v>
      </c>
      <c r="E454" s="17">
        <v>0.1</v>
      </c>
      <c r="F454" s="18">
        <f t="shared" si="40"/>
        <v>27.500000000000004</v>
      </c>
      <c r="G454" s="19" t="s">
        <v>16</v>
      </c>
      <c r="H454" s="61">
        <v>33.087975</v>
      </c>
      <c r="I454" s="20">
        <f t="shared" si="39"/>
        <v>827.19937500000003</v>
      </c>
      <c r="J454" s="21"/>
    </row>
    <row r="455" spans="1:10" customFormat="1" x14ac:dyDescent="0.25">
      <c r="A455" s="5">
        <f>IF(F455&lt;&gt;"",1+MAX($A$26:A454),"")</f>
        <v>330</v>
      </c>
      <c r="B455" s="15" t="s">
        <v>28</v>
      </c>
      <c r="C455" s="41" t="s">
        <v>105</v>
      </c>
      <c r="D455" s="16">
        <v>496</v>
      </c>
      <c r="E455" s="17">
        <v>0.1</v>
      </c>
      <c r="F455" s="18">
        <f>D455*(1+E455)</f>
        <v>545.6</v>
      </c>
      <c r="G455" s="19" t="s">
        <v>15</v>
      </c>
      <c r="H455" s="61">
        <v>3.9705569999999994</v>
      </c>
      <c r="I455" s="20">
        <f t="shared" si="39"/>
        <v>1969.3962719999997</v>
      </c>
      <c r="J455" s="21"/>
    </row>
    <row r="456" spans="1:10" customFormat="1" x14ac:dyDescent="0.25">
      <c r="A456" s="5">
        <f>IF(F456&lt;&gt;"",1+MAX($A$26:A455),"")</f>
        <v>331</v>
      </c>
      <c r="B456" s="15" t="s">
        <v>28</v>
      </c>
      <c r="C456" s="39" t="s">
        <v>111</v>
      </c>
      <c r="D456" s="16">
        <v>359</v>
      </c>
      <c r="E456" s="17">
        <v>0.1</v>
      </c>
      <c r="F456" s="18">
        <f>D456*(1+E456)</f>
        <v>394.90000000000003</v>
      </c>
      <c r="G456" s="19" t="s">
        <v>15</v>
      </c>
      <c r="H456" s="61">
        <v>2.6470379999999998</v>
      </c>
      <c r="I456" s="20">
        <f t="shared" si="39"/>
        <v>950.28664199999992</v>
      </c>
      <c r="J456" s="21"/>
    </row>
    <row r="457" spans="1:10" customFormat="1" x14ac:dyDescent="0.25">
      <c r="A457" s="5">
        <f>IF(F457&lt;&gt;"",1+MAX($A$26:A456),"")</f>
        <v>332</v>
      </c>
      <c r="B457" s="15" t="s">
        <v>28</v>
      </c>
      <c r="C457" s="41" t="s">
        <v>112</v>
      </c>
      <c r="D457" s="16">
        <v>498</v>
      </c>
      <c r="E457" s="17">
        <v>0.1</v>
      </c>
      <c r="F457" s="18">
        <f>D457*(1+E457)</f>
        <v>547.80000000000007</v>
      </c>
      <c r="G457" s="19" t="s">
        <v>15</v>
      </c>
      <c r="H457" s="61">
        <v>2.9117418000000002</v>
      </c>
      <c r="I457" s="20">
        <f t="shared" si="39"/>
        <v>1450.0474164</v>
      </c>
      <c r="J457" s="21"/>
    </row>
    <row r="458" spans="1:10" customFormat="1" x14ac:dyDescent="0.25">
      <c r="A458" s="5">
        <f>IF(F458&lt;&gt;"",1+MAX($A$26:A457),"")</f>
        <v>333</v>
      </c>
      <c r="B458" s="15" t="s">
        <v>28</v>
      </c>
      <c r="C458" s="41" t="s">
        <v>113</v>
      </c>
      <c r="D458" s="16">
        <v>498</v>
      </c>
      <c r="E458" s="17">
        <v>0.1</v>
      </c>
      <c r="F458" s="18">
        <f>D458*(1+E458)</f>
        <v>547.80000000000007</v>
      </c>
      <c r="G458" s="19" t="s">
        <v>15</v>
      </c>
      <c r="H458" s="61">
        <v>13.896949499999998</v>
      </c>
      <c r="I458" s="20">
        <f t="shared" si="39"/>
        <v>6920.6808509999992</v>
      </c>
      <c r="J458" s="21"/>
    </row>
    <row r="459" spans="1:10" customFormat="1" x14ac:dyDescent="0.25">
      <c r="A459" s="5" t="str">
        <f>IF(F459&lt;&gt;"",1+MAX($A$26:A458),"")</f>
        <v/>
      </c>
      <c r="B459" s="15"/>
      <c r="C459" s="41"/>
      <c r="D459" s="16"/>
      <c r="E459" s="17"/>
      <c r="F459" s="18"/>
      <c r="G459" s="19"/>
      <c r="H459" s="61"/>
      <c r="I459" s="20"/>
      <c r="J459" s="21"/>
    </row>
    <row r="460" spans="1:10" customFormat="1" x14ac:dyDescent="0.25">
      <c r="A460" s="5"/>
      <c r="B460" s="15"/>
      <c r="C460" s="49" t="s">
        <v>117</v>
      </c>
      <c r="D460" s="16"/>
      <c r="E460" s="17"/>
      <c r="F460" s="18"/>
      <c r="G460" s="19"/>
      <c r="H460" s="61"/>
      <c r="I460" s="20"/>
      <c r="J460" s="21"/>
    </row>
    <row r="461" spans="1:10" customFormat="1" x14ac:dyDescent="0.25">
      <c r="A461" s="5">
        <f>IF(F461&lt;&gt;"",1+MAX($A$8:A460),"")</f>
        <v>334</v>
      </c>
      <c r="B461" s="15" t="s">
        <v>23</v>
      </c>
      <c r="C461" s="41" t="s">
        <v>142</v>
      </c>
      <c r="D461" s="16">
        <v>2</v>
      </c>
      <c r="E461" s="17">
        <v>0</v>
      </c>
      <c r="F461" s="18">
        <f>D461*(1+E461)</f>
        <v>2</v>
      </c>
      <c r="G461" s="19" t="s">
        <v>17</v>
      </c>
      <c r="H461" s="61">
        <v>9148.1633279999987</v>
      </c>
      <c r="I461" s="20">
        <f>H461*D461</f>
        <v>18296.326655999997</v>
      </c>
      <c r="J461" s="21"/>
    </row>
    <row r="462" spans="1:10" customFormat="1" x14ac:dyDescent="0.25">
      <c r="A462" s="5">
        <f>IF(F462&lt;&gt;"",1+MAX($A$8:A461),"")</f>
        <v>335</v>
      </c>
      <c r="B462" s="15" t="s">
        <v>23</v>
      </c>
      <c r="C462" s="41" t="s">
        <v>128</v>
      </c>
      <c r="D462" s="16">
        <v>1</v>
      </c>
      <c r="E462" s="17">
        <v>0</v>
      </c>
      <c r="F462" s="18">
        <f>D462*(1+E462)</f>
        <v>1</v>
      </c>
      <c r="G462" s="19" t="s">
        <v>17</v>
      </c>
      <c r="H462" s="61">
        <v>952.93367999999987</v>
      </c>
      <c r="I462" s="20">
        <f>H462*D462</f>
        <v>952.93367999999987</v>
      </c>
      <c r="J462" s="21"/>
    </row>
    <row r="463" spans="1:10" customFormat="1" x14ac:dyDescent="0.25">
      <c r="A463" s="5">
        <f>IF(F463&lt;&gt;"",1+MAX($A$8:A462),"")</f>
        <v>336</v>
      </c>
      <c r="B463" s="15" t="s">
        <v>23</v>
      </c>
      <c r="C463" s="41" t="s">
        <v>125</v>
      </c>
      <c r="D463" s="16">
        <v>1</v>
      </c>
      <c r="E463" s="17">
        <v>0</v>
      </c>
      <c r="F463" s="18">
        <f>D463*(1+E463)</f>
        <v>1</v>
      </c>
      <c r="G463" s="19" t="s">
        <v>17</v>
      </c>
      <c r="H463" s="61">
        <v>1588.2227999999998</v>
      </c>
      <c r="I463" s="20">
        <f>H463*D463</f>
        <v>1588.2227999999998</v>
      </c>
      <c r="J463" s="21"/>
    </row>
    <row r="464" spans="1:10" customFormat="1" x14ac:dyDescent="0.25">
      <c r="A464" s="5">
        <f>IF(F464&lt;&gt;"",1+MAX($A$8:A463),"")</f>
        <v>337</v>
      </c>
      <c r="B464" s="15" t="s">
        <v>23</v>
      </c>
      <c r="C464" s="41" t="s">
        <v>144</v>
      </c>
      <c r="D464" s="16">
        <v>1</v>
      </c>
      <c r="E464" s="17">
        <v>0</v>
      </c>
      <c r="F464" s="18">
        <f>D464*(1+E464)</f>
        <v>1</v>
      </c>
      <c r="G464" s="19" t="s">
        <v>17</v>
      </c>
      <c r="H464" s="61">
        <v>244.85101499999999</v>
      </c>
      <c r="I464" s="20">
        <f>H464*D464</f>
        <v>244.85101499999999</v>
      </c>
      <c r="J464" s="21"/>
    </row>
    <row r="465" spans="1:10" customFormat="1" x14ac:dyDescent="0.25">
      <c r="A465" s="5">
        <f>IF(F465&lt;&gt;"",1+MAX($A$8:A464),"")</f>
        <v>338</v>
      </c>
      <c r="B465" s="15" t="s">
        <v>23</v>
      </c>
      <c r="C465" s="41" t="s">
        <v>146</v>
      </c>
      <c r="D465" s="16">
        <v>1</v>
      </c>
      <c r="E465" s="17">
        <v>0</v>
      </c>
      <c r="F465" s="18">
        <f>D465*(1+E465)</f>
        <v>1</v>
      </c>
      <c r="G465" s="19" t="s">
        <v>17</v>
      </c>
      <c r="H465" s="61">
        <v>595.58354999999995</v>
      </c>
      <c r="I465" s="20">
        <f>H465*D465</f>
        <v>595.58354999999995</v>
      </c>
      <c r="J465" s="21"/>
    </row>
    <row r="466" spans="1:10" customFormat="1" x14ac:dyDescent="0.25">
      <c r="A466" s="5" t="str">
        <f>IF(F466&lt;&gt;"",1+MAX($A$8:A465),"")</f>
        <v/>
      </c>
      <c r="B466" s="15"/>
      <c r="C466" s="41"/>
      <c r="D466" s="16"/>
      <c r="E466" s="17"/>
      <c r="F466" s="18"/>
      <c r="G466" s="19"/>
      <c r="H466" s="61"/>
      <c r="I466" s="20"/>
      <c r="J466" s="21"/>
    </row>
    <row r="467" spans="1:10" customFormat="1" x14ac:dyDescent="0.25">
      <c r="A467" s="5" t="str">
        <f>IF(F467&lt;&gt;"",1+MAX($A$8:A466),"")</f>
        <v/>
      </c>
      <c r="B467" s="15"/>
      <c r="C467" s="49" t="s">
        <v>155</v>
      </c>
      <c r="D467" s="16"/>
      <c r="E467" s="17"/>
      <c r="F467" s="18"/>
      <c r="G467" s="19"/>
      <c r="H467" s="61"/>
      <c r="I467" s="20"/>
      <c r="J467" s="21"/>
    </row>
    <row r="468" spans="1:10" customFormat="1" x14ac:dyDescent="0.25">
      <c r="A468" s="5">
        <f>IF(F468&lt;&gt;"",1+MAX($A$8:A467),"")</f>
        <v>339</v>
      </c>
      <c r="B468" s="15" t="s">
        <v>23</v>
      </c>
      <c r="C468" s="41" t="s">
        <v>161</v>
      </c>
      <c r="D468" s="16">
        <f>528/1.16</f>
        <v>455.17241379310349</v>
      </c>
      <c r="E468" s="17">
        <v>0.1</v>
      </c>
      <c r="F468" s="18">
        <f>D468*(1+E468)</f>
        <v>500.68965517241389</v>
      </c>
      <c r="G468" s="19" t="s">
        <v>16</v>
      </c>
      <c r="H468" s="61">
        <v>4.2352607999999998</v>
      </c>
      <c r="I468" s="20">
        <f>H468*D468</f>
        <v>1927.7738813793105</v>
      </c>
      <c r="J468" s="21"/>
    </row>
    <row r="469" spans="1:10" customFormat="1" x14ac:dyDescent="0.25">
      <c r="A469" s="5">
        <f>IF(F469&lt;&gt;"",1+MAX($A$8:A468),"")</f>
        <v>340</v>
      </c>
      <c r="B469" s="15" t="s">
        <v>23</v>
      </c>
      <c r="C469" s="41" t="s">
        <v>149</v>
      </c>
      <c r="D469" s="16">
        <f>44*3</f>
        <v>132</v>
      </c>
      <c r="E469" s="17">
        <v>0.1</v>
      </c>
      <c r="F469" s="18">
        <f>D469*(1+E469)</f>
        <v>145.20000000000002</v>
      </c>
      <c r="G469" s="19" t="s">
        <v>16</v>
      </c>
      <c r="H469" s="61">
        <v>4.2352607999999998</v>
      </c>
      <c r="I469" s="20">
        <f>H469*D469</f>
        <v>559.05442559999995</v>
      </c>
      <c r="J469" s="21"/>
    </row>
    <row r="470" spans="1:10" customFormat="1" x14ac:dyDescent="0.25">
      <c r="A470" s="5">
        <f>IF(F470&lt;&gt;"",1+MAX($A$8:A469),"")</f>
        <v>341</v>
      </c>
      <c r="B470" s="15" t="s">
        <v>23</v>
      </c>
      <c r="C470" s="41" t="s">
        <v>150</v>
      </c>
      <c r="D470" s="16">
        <v>528</v>
      </c>
      <c r="E470" s="17">
        <v>0.1</v>
      </c>
      <c r="F470" s="18">
        <f>D470*(1+E470)</f>
        <v>580.80000000000007</v>
      </c>
      <c r="G470" s="19" t="s">
        <v>15</v>
      </c>
      <c r="H470" s="61">
        <v>3.0440936999999995</v>
      </c>
      <c r="I470" s="20">
        <f>H470*D470</f>
        <v>1607.2814735999998</v>
      </c>
      <c r="J470" s="21"/>
    </row>
    <row r="471" spans="1:10" customFormat="1" x14ac:dyDescent="0.25">
      <c r="A471" s="5">
        <f>IF(F471&lt;&gt;"",1+MAX($A$8:A470),"")</f>
        <v>342</v>
      </c>
      <c r="B471" s="15" t="s">
        <v>23</v>
      </c>
      <c r="C471" s="41" t="s">
        <v>156</v>
      </c>
      <c r="D471" s="16">
        <v>528</v>
      </c>
      <c r="E471" s="17">
        <v>0.1</v>
      </c>
      <c r="F471" s="18">
        <f>D471*(1+E471)</f>
        <v>580.80000000000007</v>
      </c>
      <c r="G471" s="19" t="s">
        <v>15</v>
      </c>
      <c r="H471" s="61">
        <v>3.9705569999999994</v>
      </c>
      <c r="I471" s="20">
        <f>H471*D471</f>
        <v>2096.4540959999995</v>
      </c>
      <c r="J471" s="21"/>
    </row>
    <row r="472" spans="1:10" customFormat="1" x14ac:dyDescent="0.25">
      <c r="A472" s="5">
        <f>IF(F472&lt;&gt;"",1+MAX($A$8:A471),"")</f>
        <v>343</v>
      </c>
      <c r="B472" s="15" t="s">
        <v>23</v>
      </c>
      <c r="C472" s="41" t="s">
        <v>157</v>
      </c>
      <c r="D472" s="16">
        <v>528</v>
      </c>
      <c r="E472" s="17">
        <v>0.1</v>
      </c>
      <c r="F472" s="18">
        <f>D472*(1+E472)</f>
        <v>580.80000000000007</v>
      </c>
      <c r="G472" s="19" t="s">
        <v>15</v>
      </c>
      <c r="H472" s="61">
        <v>2.5146860999999996</v>
      </c>
      <c r="I472" s="20">
        <f>H472*D472</f>
        <v>1327.7542607999999</v>
      </c>
      <c r="J472" s="21"/>
    </row>
    <row r="473" spans="1:10" customFormat="1" x14ac:dyDescent="0.25">
      <c r="A473" s="5" t="str">
        <f>IF(F473&lt;&gt;"",1+MAX($A$8:A472),"")</f>
        <v/>
      </c>
      <c r="B473" s="15"/>
      <c r="C473" s="41"/>
      <c r="D473" s="16"/>
      <c r="E473" s="17"/>
      <c r="F473" s="18"/>
      <c r="G473" s="19"/>
      <c r="H473" s="61"/>
      <c r="I473" s="20"/>
      <c r="J473" s="21"/>
    </row>
    <row r="474" spans="1:10" customFormat="1" x14ac:dyDescent="0.25">
      <c r="A474" s="5" t="str">
        <f>IF(F474&lt;&gt;"",1+MAX($A$8:A473),"")</f>
        <v/>
      </c>
      <c r="B474" s="15"/>
      <c r="C474" s="49" t="s">
        <v>165</v>
      </c>
      <c r="D474" s="16"/>
      <c r="E474" s="17"/>
      <c r="F474" s="18"/>
      <c r="G474" s="19"/>
      <c r="H474" s="61"/>
      <c r="I474" s="20"/>
      <c r="J474" s="21"/>
    </row>
    <row r="475" spans="1:10" customFormat="1" x14ac:dyDescent="0.25">
      <c r="A475" s="5">
        <f>IF(F475&lt;&gt;"",1+MAX($A$8:A474),"")</f>
        <v>344</v>
      </c>
      <c r="B475" s="15" t="s">
        <v>23</v>
      </c>
      <c r="C475" s="41" t="s">
        <v>170</v>
      </c>
      <c r="D475" s="16">
        <v>531</v>
      </c>
      <c r="E475" s="17">
        <v>0.1</v>
      </c>
      <c r="F475" s="18">
        <f t="shared" ref="F475:F480" si="41">D475*(1+E475)</f>
        <v>584.1</v>
      </c>
      <c r="G475" s="19" t="s">
        <v>15</v>
      </c>
      <c r="H475" s="61">
        <v>12.573430499999999</v>
      </c>
      <c r="I475" s="20">
        <f t="shared" ref="I475:I480" si="42">H475*D475</f>
        <v>6676.4915954999997</v>
      </c>
      <c r="J475" s="21"/>
    </row>
    <row r="476" spans="1:10" customFormat="1" x14ac:dyDescent="0.25">
      <c r="A476" s="5">
        <f>IF(F476&lt;&gt;"",1+MAX($A$8:A475),"")</f>
        <v>345</v>
      </c>
      <c r="B476" s="15" t="s">
        <v>23</v>
      </c>
      <c r="C476" s="41" t="s">
        <v>171</v>
      </c>
      <c r="D476" s="16">
        <v>531</v>
      </c>
      <c r="E476" s="17">
        <v>0.1</v>
      </c>
      <c r="F476" s="18">
        <f t="shared" si="41"/>
        <v>584.1</v>
      </c>
      <c r="G476" s="19" t="s">
        <v>15</v>
      </c>
      <c r="H476" s="61">
        <v>3.3087974999999998</v>
      </c>
      <c r="I476" s="20">
        <f t="shared" si="42"/>
        <v>1756.9714724999999</v>
      </c>
      <c r="J476" s="21"/>
    </row>
    <row r="477" spans="1:10" customFormat="1" x14ac:dyDescent="0.25">
      <c r="A477" s="5">
        <f>IF(F477&lt;&gt;"",1+MAX($A$8:A476),"")</f>
        <v>346</v>
      </c>
      <c r="B477" s="15" t="s">
        <v>23</v>
      </c>
      <c r="C477" s="41" t="s">
        <v>172</v>
      </c>
      <c r="D477" s="16">
        <f>51.53*9.25</f>
        <v>476.65250000000003</v>
      </c>
      <c r="E477" s="17">
        <v>0.1</v>
      </c>
      <c r="F477" s="18">
        <f t="shared" si="41"/>
        <v>524.31775000000005</v>
      </c>
      <c r="G477" s="19" t="s">
        <v>15</v>
      </c>
      <c r="H477" s="61">
        <v>2.3823341999999998</v>
      </c>
      <c r="I477" s="20">
        <f t="shared" si="42"/>
        <v>1135.5455522655</v>
      </c>
      <c r="J477" s="21"/>
    </row>
    <row r="478" spans="1:10" customFormat="1" x14ac:dyDescent="0.25">
      <c r="A478" s="5">
        <f>IF(F478&lt;&gt;"",1+MAX($A$8:A477),"")</f>
        <v>347</v>
      </c>
      <c r="B478" s="15" t="s">
        <v>23</v>
      </c>
      <c r="C478" s="42" t="s">
        <v>173</v>
      </c>
      <c r="D478" s="16">
        <v>61.53</v>
      </c>
      <c r="E478" s="17">
        <v>0.1</v>
      </c>
      <c r="F478" s="18">
        <f t="shared" si="41"/>
        <v>67.683000000000007</v>
      </c>
      <c r="G478" s="19" t="s">
        <v>16</v>
      </c>
      <c r="H478" s="61">
        <v>6.6175949999999997</v>
      </c>
      <c r="I478" s="20">
        <f t="shared" si="42"/>
        <v>407.18062034999997</v>
      </c>
      <c r="J478" s="21"/>
    </row>
    <row r="479" spans="1:10" customFormat="1" x14ac:dyDescent="0.25">
      <c r="A479" s="5">
        <f>IF(F479&lt;&gt;"",1+MAX($A$8:A478),"")</f>
        <v>348</v>
      </c>
      <c r="B479" s="15" t="s">
        <v>23</v>
      </c>
      <c r="C479" s="41" t="s">
        <v>169</v>
      </c>
      <c r="D479" s="16">
        <v>197</v>
      </c>
      <c r="E479" s="17">
        <v>0.1</v>
      </c>
      <c r="F479" s="18">
        <f t="shared" si="41"/>
        <v>216.70000000000002</v>
      </c>
      <c r="G479" s="19" t="s">
        <v>16</v>
      </c>
      <c r="H479" s="61">
        <v>0.52940759999999998</v>
      </c>
      <c r="I479" s="20">
        <f t="shared" si="42"/>
        <v>104.2932972</v>
      </c>
      <c r="J479" s="21"/>
    </row>
    <row r="480" spans="1:10" customFormat="1" x14ac:dyDescent="0.25">
      <c r="A480" s="5">
        <f>IF(F480&lt;&gt;"",1+MAX($A$8:A479),"")</f>
        <v>349</v>
      </c>
      <c r="B480" s="15" t="s">
        <v>23</v>
      </c>
      <c r="C480" s="41" t="s">
        <v>168</v>
      </c>
      <c r="D480" s="16">
        <v>531</v>
      </c>
      <c r="E480" s="17">
        <v>0.1</v>
      </c>
      <c r="F480" s="18">
        <f t="shared" si="41"/>
        <v>584.1</v>
      </c>
      <c r="G480" s="19" t="s">
        <v>15</v>
      </c>
      <c r="H480" s="61">
        <v>2.5146860999999996</v>
      </c>
      <c r="I480" s="20">
        <f t="shared" si="42"/>
        <v>1335.2983190999998</v>
      </c>
      <c r="J480" s="21"/>
    </row>
    <row r="481" spans="1:10" customFormat="1" x14ac:dyDescent="0.25">
      <c r="A481" s="5"/>
      <c r="B481" s="15"/>
      <c r="C481" s="41"/>
      <c r="D481" s="16"/>
      <c r="E481" s="17"/>
      <c r="F481" s="18"/>
      <c r="G481" s="19"/>
      <c r="H481" s="61"/>
      <c r="I481" s="20"/>
      <c r="J481" s="21"/>
    </row>
    <row r="482" spans="1:10" customFormat="1" x14ac:dyDescent="0.25">
      <c r="A482" s="5"/>
      <c r="B482" s="15"/>
      <c r="C482" s="49" t="s">
        <v>203</v>
      </c>
      <c r="D482" s="16"/>
      <c r="E482" s="17"/>
      <c r="F482" s="18"/>
      <c r="G482" s="19"/>
      <c r="H482" s="61"/>
      <c r="I482" s="20"/>
      <c r="J482" s="21"/>
    </row>
    <row r="483" spans="1:10" customFormat="1" x14ac:dyDescent="0.25">
      <c r="A483" s="5">
        <f>IF(F483&lt;&gt;"",1+MAX($A$8:A482),"")</f>
        <v>350</v>
      </c>
      <c r="B483" s="15" t="s">
        <v>23</v>
      </c>
      <c r="C483" s="42" t="s">
        <v>214</v>
      </c>
      <c r="D483" s="16">
        <v>10</v>
      </c>
      <c r="E483" s="17">
        <v>0</v>
      </c>
      <c r="F483" s="18">
        <f>D483*(1+E483)</f>
        <v>10</v>
      </c>
      <c r="G483" s="19" t="s">
        <v>17</v>
      </c>
      <c r="H483" s="61">
        <v>165.17517119999999</v>
      </c>
      <c r="I483" s="20">
        <f>H483*D483</f>
        <v>1651.751712</v>
      </c>
      <c r="J483" s="21"/>
    </row>
    <row r="484" spans="1:10" customFormat="1" x14ac:dyDescent="0.25">
      <c r="A484" s="5">
        <f>IF(F484&lt;&gt;"",1+MAX($A$8:A483),"")</f>
        <v>351</v>
      </c>
      <c r="B484" s="15" t="s">
        <v>23</v>
      </c>
      <c r="C484" s="42" t="s">
        <v>221</v>
      </c>
      <c r="D484" s="16">
        <v>9</v>
      </c>
      <c r="E484" s="17">
        <v>0</v>
      </c>
      <c r="F484" s="18">
        <f>D484*(1+E484)</f>
        <v>9</v>
      </c>
      <c r="G484" s="19" t="s">
        <v>17</v>
      </c>
      <c r="H484" s="61">
        <v>318.30631949999997</v>
      </c>
      <c r="I484" s="20">
        <f>H484*D484</f>
        <v>2864.7568754999998</v>
      </c>
      <c r="J484" s="21"/>
    </row>
    <row r="485" spans="1:10" customFormat="1" x14ac:dyDescent="0.25">
      <c r="A485" s="5">
        <f>IF(F485&lt;&gt;"",1+MAX($A$8:A484),"")</f>
        <v>352</v>
      </c>
      <c r="B485" s="15" t="s">
        <v>23</v>
      </c>
      <c r="C485" s="42" t="s">
        <v>218</v>
      </c>
      <c r="D485" s="16">
        <v>5</v>
      </c>
      <c r="E485" s="17">
        <v>0</v>
      </c>
      <c r="F485" s="18">
        <f>D485*(1+E485)</f>
        <v>5</v>
      </c>
      <c r="G485" s="19" t="s">
        <v>17</v>
      </c>
      <c r="H485" s="61">
        <v>146.24884949999998</v>
      </c>
      <c r="I485" s="20">
        <f>H485*D485</f>
        <v>731.24424749999991</v>
      </c>
      <c r="J485" s="21"/>
    </row>
    <row r="486" spans="1:10" customFormat="1" x14ac:dyDescent="0.25">
      <c r="A486" s="5">
        <f>IF(F486&lt;&gt;"",1+MAX($A$8:A485),"")</f>
        <v>353</v>
      </c>
      <c r="B486" s="15" t="s">
        <v>23</v>
      </c>
      <c r="C486" s="42" t="s">
        <v>236</v>
      </c>
      <c r="D486" s="16">
        <v>180</v>
      </c>
      <c r="E486" s="17">
        <v>0.1</v>
      </c>
      <c r="F486" s="18">
        <f>D486*(1+E486)</f>
        <v>198.00000000000003</v>
      </c>
      <c r="G486" s="19" t="s">
        <v>16</v>
      </c>
      <c r="H486" s="61">
        <v>30.970344599999997</v>
      </c>
      <c r="I486" s="20">
        <f>H486*D486</f>
        <v>5574.6620279999997</v>
      </c>
      <c r="J486" s="21"/>
    </row>
    <row r="487" spans="1:10" customFormat="1" x14ac:dyDescent="0.25">
      <c r="A487" s="23" t="str">
        <f>IF(F487&lt;&gt;"",1+MAX($A$26:A485),"")</f>
        <v/>
      </c>
      <c r="B487" s="22"/>
      <c r="C487" s="22"/>
    </row>
    <row r="488" spans="1:10" customFormat="1" ht="18.75" x14ac:dyDescent="0.25">
      <c r="A488" s="90" t="s">
        <v>46</v>
      </c>
      <c r="B488" s="90"/>
      <c r="C488" s="90"/>
      <c r="D488" s="90"/>
      <c r="E488" s="90"/>
      <c r="F488" s="90"/>
      <c r="G488" s="90"/>
      <c r="H488" s="90"/>
      <c r="I488" s="90"/>
      <c r="J488" s="9">
        <f>SUM(I490:I527)</f>
        <v>9533.0063789755532</v>
      </c>
    </row>
    <row r="489" spans="1:10" customFormat="1" x14ac:dyDescent="0.25">
      <c r="A489" s="5" t="str">
        <f>IF(F489&lt;&gt;"",1+MAX($A$26:A488),"")</f>
        <v/>
      </c>
      <c r="B489" s="15"/>
      <c r="C489" s="49" t="s">
        <v>56</v>
      </c>
      <c r="D489" s="16"/>
      <c r="E489" s="17"/>
      <c r="F489" s="18"/>
      <c r="G489" s="19"/>
      <c r="H489" s="61"/>
      <c r="I489" s="20"/>
      <c r="J489" s="21"/>
    </row>
    <row r="490" spans="1:10" customFormat="1" x14ac:dyDescent="0.25">
      <c r="A490" s="5">
        <f>IF(F490&lt;&gt;"",1+MAX($A$26:A489),"")</f>
        <v>354</v>
      </c>
      <c r="B490" s="15" t="s">
        <v>26</v>
      </c>
      <c r="C490" s="39" t="s">
        <v>51</v>
      </c>
      <c r="D490" s="16">
        <v>2.2239999999999998</v>
      </c>
      <c r="E490" s="17">
        <v>0</v>
      </c>
      <c r="F490" s="18">
        <f>D490*(1+E490)</f>
        <v>2.2239999999999998</v>
      </c>
      <c r="G490" s="19" t="s">
        <v>18</v>
      </c>
      <c r="H490" s="61">
        <v>46.323164999999996</v>
      </c>
      <c r="I490" s="20">
        <f>H490*D490</f>
        <v>103.02271895999998</v>
      </c>
      <c r="J490" s="21"/>
    </row>
    <row r="491" spans="1:10" customFormat="1" x14ac:dyDescent="0.25">
      <c r="A491" s="5">
        <f>IF(F491&lt;&gt;"",1+MAX($A$26:A490),"")</f>
        <v>355</v>
      </c>
      <c r="B491" s="15" t="s">
        <v>26</v>
      </c>
      <c r="C491" s="39" t="s">
        <v>52</v>
      </c>
      <c r="D491" s="16">
        <v>1.784</v>
      </c>
      <c r="E491" s="17">
        <v>0</v>
      </c>
      <c r="F491" s="18">
        <f>D491*(1+E491)</f>
        <v>1.784</v>
      </c>
      <c r="G491" s="19" t="s">
        <v>18</v>
      </c>
      <c r="H491" s="61">
        <v>79.411139999999989</v>
      </c>
      <c r="I491" s="20">
        <f>H491*D491</f>
        <v>141.66947375999999</v>
      </c>
      <c r="J491" s="21"/>
    </row>
    <row r="492" spans="1:10" customFormat="1" x14ac:dyDescent="0.25">
      <c r="A492" s="5" t="str">
        <f>IF(F492&lt;&gt;"",1+MAX($A$26:A491),"")</f>
        <v/>
      </c>
      <c r="B492" s="15"/>
      <c r="C492" s="39"/>
      <c r="D492" s="16"/>
      <c r="E492" s="17"/>
      <c r="F492" s="18"/>
      <c r="G492" s="19"/>
      <c r="H492" s="61"/>
      <c r="I492" s="20"/>
      <c r="J492" s="21"/>
    </row>
    <row r="493" spans="1:10" customFormat="1" x14ac:dyDescent="0.25">
      <c r="A493" s="5" t="str">
        <f>IF(F493&lt;&gt;"",1+MAX($A$26:A492),"")</f>
        <v/>
      </c>
      <c r="B493" s="15"/>
      <c r="C493" s="49" t="s">
        <v>53</v>
      </c>
      <c r="D493" s="16"/>
      <c r="E493" s="17"/>
      <c r="F493" s="18"/>
      <c r="G493" s="19"/>
      <c r="H493" s="61"/>
      <c r="I493" s="20"/>
      <c r="J493" s="21"/>
    </row>
    <row r="494" spans="1:10" customFormat="1" x14ac:dyDescent="0.25">
      <c r="A494" s="5">
        <f>IF(F494&lt;&gt;"",1+MAX($A$26:A493),"")</f>
        <v>356</v>
      </c>
      <c r="B494" s="15" t="s">
        <v>26</v>
      </c>
      <c r="C494" s="39" t="s">
        <v>54</v>
      </c>
      <c r="D494" s="16">
        <v>45</v>
      </c>
      <c r="E494" s="17">
        <v>0</v>
      </c>
      <c r="F494" s="18">
        <f>D494*(1+E494)</f>
        <v>45</v>
      </c>
      <c r="G494" s="19" t="s">
        <v>15</v>
      </c>
      <c r="H494" s="61">
        <v>2.9117418000000002</v>
      </c>
      <c r="I494" s="20">
        <f>H494*D494</f>
        <v>131.028381</v>
      </c>
      <c r="J494" s="21"/>
    </row>
    <row r="495" spans="1:10" customFormat="1" x14ac:dyDescent="0.25">
      <c r="A495" s="5">
        <f>IF(F495&lt;&gt;"",1+MAX($A$26:A494),"")</f>
        <v>357</v>
      </c>
      <c r="B495" s="15" t="s">
        <v>26</v>
      </c>
      <c r="C495" s="39" t="s">
        <v>55</v>
      </c>
      <c r="D495" s="16">
        <v>45</v>
      </c>
      <c r="E495" s="17">
        <v>0</v>
      </c>
      <c r="F495" s="18">
        <f>D495*(1+E495)</f>
        <v>45</v>
      </c>
      <c r="G495" s="19" t="s">
        <v>15</v>
      </c>
      <c r="H495" s="61">
        <v>3.7058531999999995</v>
      </c>
      <c r="I495" s="20">
        <f>H495*D495</f>
        <v>166.76339399999998</v>
      </c>
      <c r="J495" s="21"/>
    </row>
    <row r="496" spans="1:10" customFormat="1" x14ac:dyDescent="0.25">
      <c r="A496" s="5"/>
      <c r="B496" s="15"/>
      <c r="C496" s="39"/>
      <c r="D496" s="16"/>
      <c r="E496" s="17"/>
      <c r="F496" s="18"/>
      <c r="G496" s="19"/>
      <c r="H496" s="61"/>
      <c r="I496" s="20"/>
      <c r="J496" s="21"/>
    </row>
    <row r="497" spans="1:10" customFormat="1" x14ac:dyDescent="0.25">
      <c r="A497" s="5"/>
      <c r="B497" s="15"/>
      <c r="C497" s="49" t="s">
        <v>64</v>
      </c>
      <c r="D497" s="16"/>
      <c r="E497" s="17"/>
      <c r="F497" s="18"/>
      <c r="G497" s="19"/>
      <c r="H497" s="61"/>
      <c r="I497" s="20"/>
      <c r="J497" s="21"/>
    </row>
    <row r="498" spans="1:10" customFormat="1" x14ac:dyDescent="0.25">
      <c r="A498" s="5">
        <f>IF(F498&lt;&gt;"",1+MAX($A$26:A495),"")</f>
        <v>358</v>
      </c>
      <c r="B498" s="15" t="s">
        <v>65</v>
      </c>
      <c r="C498" s="39" t="s">
        <v>66</v>
      </c>
      <c r="D498" s="16">
        <v>12</v>
      </c>
      <c r="E498" s="17">
        <v>0</v>
      </c>
      <c r="F498" s="18">
        <f>D498*(1+E498)</f>
        <v>12</v>
      </c>
      <c r="G498" s="19" t="s">
        <v>15</v>
      </c>
      <c r="H498" s="61">
        <v>6.6175949999999997</v>
      </c>
      <c r="I498" s="20">
        <f>H498*D498</f>
        <v>79.411139999999989</v>
      </c>
      <c r="J498" s="21"/>
    </row>
    <row r="499" spans="1:10" customFormat="1" x14ac:dyDescent="0.25">
      <c r="A499" s="5">
        <f>IF(F499&lt;&gt;"",1+MAX($A$26:A498),"")</f>
        <v>359</v>
      </c>
      <c r="B499" s="15" t="s">
        <v>65</v>
      </c>
      <c r="C499" s="39" t="s">
        <v>67</v>
      </c>
      <c r="D499" s="16">
        <v>2</v>
      </c>
      <c r="E499" s="17">
        <v>0</v>
      </c>
      <c r="F499" s="18">
        <f>D499*(1+E499)</f>
        <v>2</v>
      </c>
      <c r="G499" s="19" t="s">
        <v>17</v>
      </c>
      <c r="H499" s="61">
        <v>112.49911499999999</v>
      </c>
      <c r="I499" s="20">
        <f>H499*D499</f>
        <v>224.99822999999998</v>
      </c>
      <c r="J499" s="21"/>
    </row>
    <row r="500" spans="1:10" customFormat="1" x14ac:dyDescent="0.25">
      <c r="A500" s="5">
        <f>IF(F500&lt;&gt;"",1+MAX($A$26:A499),"")</f>
        <v>360</v>
      </c>
      <c r="B500" s="15" t="s">
        <v>65</v>
      </c>
      <c r="C500" s="39" t="s">
        <v>68</v>
      </c>
      <c r="D500" s="16">
        <v>1</v>
      </c>
      <c r="E500" s="17">
        <v>0</v>
      </c>
      <c r="F500" s="18">
        <f>D500*(1+E500)</f>
        <v>1</v>
      </c>
      <c r="G500" s="19" t="s">
        <v>17</v>
      </c>
      <c r="H500" s="61">
        <v>112.49911499999999</v>
      </c>
      <c r="I500" s="20">
        <f>H500*D500</f>
        <v>112.49911499999999</v>
      </c>
      <c r="J500" s="21"/>
    </row>
    <row r="501" spans="1:10" customFormat="1" x14ac:dyDescent="0.25">
      <c r="A501" s="5"/>
      <c r="B501" s="15"/>
      <c r="C501" s="39"/>
      <c r="D501" s="16"/>
      <c r="E501" s="17"/>
      <c r="F501" s="18"/>
      <c r="G501" s="19"/>
      <c r="H501" s="61"/>
      <c r="I501" s="20"/>
      <c r="J501" s="21"/>
    </row>
    <row r="502" spans="1:10" customFormat="1" ht="19.5" customHeight="1" x14ac:dyDescent="0.25">
      <c r="A502" s="5"/>
      <c r="B502" s="15"/>
      <c r="C502" s="49" t="s">
        <v>57</v>
      </c>
      <c r="D502" s="16"/>
      <c r="E502" s="17"/>
      <c r="F502" s="18"/>
      <c r="G502" s="19"/>
      <c r="H502" s="61"/>
      <c r="I502" s="20"/>
      <c r="J502" s="21"/>
    </row>
    <row r="503" spans="1:10" customFormat="1" ht="30" x14ac:dyDescent="0.25">
      <c r="A503" s="5">
        <f>IF(F503&lt;&gt;"",1+MAX($A$26:A448),"")</f>
        <v>324</v>
      </c>
      <c r="B503" s="15" t="s">
        <v>26</v>
      </c>
      <c r="C503" s="39" t="s">
        <v>44</v>
      </c>
      <c r="D503" s="16">
        <v>0.8</v>
      </c>
      <c r="E503" s="17">
        <v>0.08</v>
      </c>
      <c r="F503" s="18">
        <f>D503*(1+E503)</f>
        <v>0.8640000000000001</v>
      </c>
      <c r="G503" s="19" t="s">
        <v>18</v>
      </c>
      <c r="H503" s="61">
        <v>899.99291999999991</v>
      </c>
      <c r="I503" s="20">
        <f>H503*D503</f>
        <v>719.99433599999998</v>
      </c>
      <c r="J503" s="21"/>
    </row>
    <row r="504" spans="1:10" customFormat="1" x14ac:dyDescent="0.25">
      <c r="A504" s="5">
        <f>IF(F504&lt;&gt;"",1+MAX($A$26:A503),"")</f>
        <v>361</v>
      </c>
      <c r="B504" s="15" t="s">
        <v>26</v>
      </c>
      <c r="C504" s="39" t="s">
        <v>60</v>
      </c>
      <c r="D504" s="44">
        <f>(20*0.41)/27</f>
        <v>0.3037037037037037</v>
      </c>
      <c r="E504" s="17">
        <v>0.08</v>
      </c>
      <c r="F504" s="18">
        <f>D504*(1+E504)</f>
        <v>0.32800000000000001</v>
      </c>
      <c r="G504" s="19" t="s">
        <v>18</v>
      </c>
      <c r="H504" s="61">
        <v>926.46329999999989</v>
      </c>
      <c r="I504" s="20">
        <f>H504*D504</f>
        <v>281.37033555555553</v>
      </c>
      <c r="J504" s="21"/>
    </row>
    <row r="505" spans="1:10" customFormat="1" x14ac:dyDescent="0.25">
      <c r="A505" s="5"/>
      <c r="B505" s="15"/>
      <c r="C505" s="39"/>
      <c r="D505" s="16"/>
      <c r="E505" s="17"/>
      <c r="F505" s="18"/>
      <c r="G505" s="19"/>
      <c r="H505" s="61"/>
      <c r="I505" s="20"/>
      <c r="J505" s="21"/>
    </row>
    <row r="506" spans="1:10" customFormat="1" x14ac:dyDescent="0.25">
      <c r="A506" s="5"/>
      <c r="B506" s="15"/>
      <c r="C506" s="49" t="s">
        <v>117</v>
      </c>
      <c r="D506" s="16"/>
      <c r="E506" s="17"/>
      <c r="F506" s="18"/>
      <c r="G506" s="19"/>
      <c r="H506" s="61"/>
      <c r="I506" s="20"/>
      <c r="J506" s="21"/>
    </row>
    <row r="507" spans="1:10" customFormat="1" x14ac:dyDescent="0.25">
      <c r="A507" s="5">
        <f>IF(F507&lt;&gt;"",1+MAX($A$8:A505),"")</f>
        <v>362</v>
      </c>
      <c r="B507" s="15" t="s">
        <v>23</v>
      </c>
      <c r="C507" s="41" t="s">
        <v>131</v>
      </c>
      <c r="D507" s="16">
        <v>1</v>
      </c>
      <c r="E507" s="17">
        <v>0</v>
      </c>
      <c r="F507" s="18">
        <f>D507*(1+E507)</f>
        <v>1</v>
      </c>
      <c r="G507" s="19" t="s">
        <v>17</v>
      </c>
      <c r="H507" s="61">
        <v>1164.6967199999999</v>
      </c>
      <c r="I507" s="20">
        <f>H507*D507</f>
        <v>1164.6967199999999</v>
      </c>
      <c r="J507" s="21"/>
    </row>
    <row r="508" spans="1:10" customFormat="1" x14ac:dyDescent="0.25">
      <c r="A508" s="5">
        <f>IF(F508&lt;&gt;"",1+MAX($A$8:A507),"")</f>
        <v>363</v>
      </c>
      <c r="B508" s="15" t="s">
        <v>23</v>
      </c>
      <c r="C508" s="41" t="s">
        <v>143</v>
      </c>
      <c r="D508" s="16">
        <v>1</v>
      </c>
      <c r="E508" s="17">
        <v>0</v>
      </c>
      <c r="F508" s="18">
        <f>D508*(1+E508)</f>
        <v>1</v>
      </c>
      <c r="G508" s="19" t="s">
        <v>17</v>
      </c>
      <c r="H508" s="61">
        <v>1111.75596</v>
      </c>
      <c r="I508" s="20">
        <f>H508*D508</f>
        <v>1111.75596</v>
      </c>
      <c r="J508" s="21"/>
    </row>
    <row r="509" spans="1:10" customFormat="1" x14ac:dyDescent="0.25">
      <c r="A509" s="5">
        <f>IF(F509&lt;&gt;"",1+MAX($A$8:A508),"")</f>
        <v>364</v>
      </c>
      <c r="B509" s="15" t="s">
        <v>23</v>
      </c>
      <c r="C509" s="41" t="s">
        <v>144</v>
      </c>
      <c r="D509" s="16">
        <v>1</v>
      </c>
      <c r="E509" s="17">
        <v>0</v>
      </c>
      <c r="F509" s="18">
        <f>D509*(1+E509)</f>
        <v>1</v>
      </c>
      <c r="G509" s="19" t="s">
        <v>17</v>
      </c>
      <c r="H509" s="61">
        <v>244.85101499999999</v>
      </c>
      <c r="I509" s="20">
        <f>H509*D509</f>
        <v>244.85101499999999</v>
      </c>
      <c r="J509" s="21"/>
    </row>
    <row r="510" spans="1:10" customFormat="1" x14ac:dyDescent="0.25">
      <c r="A510" s="5">
        <f>IF(F510&lt;&gt;"",1+MAX($A$8:A509),"")</f>
        <v>365</v>
      </c>
      <c r="B510" s="15" t="s">
        <v>23</v>
      </c>
      <c r="C510" s="41" t="s">
        <v>146</v>
      </c>
      <c r="D510" s="16">
        <v>1</v>
      </c>
      <c r="E510" s="17">
        <v>0</v>
      </c>
      <c r="F510" s="18">
        <f>D510*(1+E510)</f>
        <v>1</v>
      </c>
      <c r="G510" s="19" t="s">
        <v>17</v>
      </c>
      <c r="H510" s="61">
        <v>595.58354999999995</v>
      </c>
      <c r="I510" s="20">
        <f>H510*D510</f>
        <v>595.58354999999995</v>
      </c>
      <c r="J510" s="21"/>
    </row>
    <row r="511" spans="1:10" customFormat="1" x14ac:dyDescent="0.25">
      <c r="A511" s="5"/>
      <c r="B511" s="15"/>
      <c r="C511" s="39"/>
      <c r="D511" s="16"/>
      <c r="E511" s="17"/>
      <c r="F511" s="18"/>
      <c r="G511" s="19"/>
      <c r="H511" s="61"/>
      <c r="I511" s="20"/>
      <c r="J511" s="21"/>
    </row>
    <row r="512" spans="1:10" customFormat="1" x14ac:dyDescent="0.25">
      <c r="A512" s="5"/>
      <c r="B512" s="15"/>
      <c r="C512" s="49" t="s">
        <v>19</v>
      </c>
      <c r="D512" s="16"/>
      <c r="E512" s="17"/>
      <c r="F512" s="18"/>
      <c r="G512" s="19"/>
      <c r="H512" s="61"/>
      <c r="I512" s="20"/>
      <c r="J512" s="21"/>
    </row>
    <row r="513" spans="1:10" customFormat="1" x14ac:dyDescent="0.25">
      <c r="A513" s="5">
        <f>IF(F513&lt;&gt;"",1+MAX($A$8:A512),"")</f>
        <v>366</v>
      </c>
      <c r="B513" s="15" t="s">
        <v>23</v>
      </c>
      <c r="C513" s="41" t="s">
        <v>183</v>
      </c>
      <c r="D513" s="16">
        <v>1</v>
      </c>
      <c r="E513" s="17">
        <v>0</v>
      </c>
      <c r="F513" s="18">
        <f>D513*(1+E513)</f>
        <v>1</v>
      </c>
      <c r="G513" s="19" t="s">
        <v>17</v>
      </c>
      <c r="H513" s="61">
        <v>112.49911499999999</v>
      </c>
      <c r="I513" s="20">
        <f>H513*D513</f>
        <v>112.49911499999999</v>
      </c>
      <c r="J513" s="21"/>
    </row>
    <row r="514" spans="1:10" customFormat="1" x14ac:dyDescent="0.25">
      <c r="A514" s="5">
        <f>IF(F514&lt;&gt;"",1+MAX($A$8:A513),"")</f>
        <v>367</v>
      </c>
      <c r="B514" s="15" t="s">
        <v>23</v>
      </c>
      <c r="C514" s="41" t="s">
        <v>184</v>
      </c>
      <c r="D514" s="16">
        <v>1</v>
      </c>
      <c r="E514" s="17">
        <v>0</v>
      </c>
      <c r="F514" s="18">
        <f>D514*(1+E514)</f>
        <v>1</v>
      </c>
      <c r="G514" s="19" t="s">
        <v>17</v>
      </c>
      <c r="H514" s="61">
        <v>350.73253499999998</v>
      </c>
      <c r="I514" s="20">
        <f>H514*D514</f>
        <v>350.73253499999998</v>
      </c>
      <c r="J514" s="21"/>
    </row>
    <row r="515" spans="1:10" customFormat="1" x14ac:dyDescent="0.25">
      <c r="A515" s="5">
        <f>IF(F515&lt;&gt;"",1+MAX($A$8:A514),"")</f>
        <v>368</v>
      </c>
      <c r="B515" s="15" t="s">
        <v>23</v>
      </c>
      <c r="C515" s="41" t="s">
        <v>185</v>
      </c>
      <c r="D515" s="16">
        <v>2</v>
      </c>
      <c r="E515" s="17">
        <v>0</v>
      </c>
      <c r="F515" s="18">
        <f>D515*(1+E515)</f>
        <v>2</v>
      </c>
      <c r="G515" s="19" t="s">
        <v>17</v>
      </c>
      <c r="H515" s="61">
        <v>112.49911499999999</v>
      </c>
      <c r="I515" s="20">
        <f>H515*D515</f>
        <v>224.99822999999998</v>
      </c>
      <c r="J515" s="21"/>
    </row>
    <row r="516" spans="1:10" customFormat="1" x14ac:dyDescent="0.25">
      <c r="A516" s="5">
        <f>IF(F516&lt;&gt;"",1+MAX($A$8:A515),"")</f>
        <v>369</v>
      </c>
      <c r="B516" s="15" t="s">
        <v>23</v>
      </c>
      <c r="C516" s="41" t="s">
        <v>186</v>
      </c>
      <c r="D516" s="16">
        <v>1</v>
      </c>
      <c r="E516" s="17">
        <v>0</v>
      </c>
      <c r="F516" s="18">
        <f>D516*(1+E516)</f>
        <v>1</v>
      </c>
      <c r="G516" s="19" t="s">
        <v>17</v>
      </c>
      <c r="H516" s="61">
        <v>112.49911499999999</v>
      </c>
      <c r="I516" s="20">
        <f>H516*D516</f>
        <v>112.49911499999999</v>
      </c>
      <c r="J516" s="21"/>
    </row>
    <row r="517" spans="1:10" customFormat="1" x14ac:dyDescent="0.25">
      <c r="A517" s="5">
        <f>IF(F517&lt;&gt;"",1+MAX($A$8:A516),"")</f>
        <v>370</v>
      </c>
      <c r="B517" s="15" t="s">
        <v>23</v>
      </c>
      <c r="C517" s="41" t="s">
        <v>187</v>
      </c>
      <c r="D517" s="16">
        <v>1</v>
      </c>
      <c r="E517" s="17">
        <v>0</v>
      </c>
      <c r="F517" s="18">
        <f>D517*(1+E517)</f>
        <v>1</v>
      </c>
      <c r="G517" s="19" t="s">
        <v>17</v>
      </c>
      <c r="H517" s="61">
        <v>79.411139999999989</v>
      </c>
      <c r="I517" s="20">
        <f>H517*D517</f>
        <v>79.411139999999989</v>
      </c>
      <c r="J517" s="21"/>
    </row>
    <row r="518" spans="1:10" customFormat="1" x14ac:dyDescent="0.25">
      <c r="A518" s="5"/>
      <c r="B518" s="15"/>
      <c r="C518" s="39"/>
      <c r="D518" s="16"/>
      <c r="E518" s="17"/>
      <c r="F518" s="18"/>
      <c r="G518" s="19"/>
      <c r="H518" s="61"/>
      <c r="I518" s="20"/>
      <c r="J518" s="21"/>
    </row>
    <row r="519" spans="1:10" customFormat="1" x14ac:dyDescent="0.25">
      <c r="A519" s="5"/>
      <c r="B519" s="15"/>
      <c r="C519" s="49" t="s">
        <v>190</v>
      </c>
      <c r="D519" s="16"/>
      <c r="E519" s="17"/>
      <c r="F519" s="18"/>
      <c r="G519" s="19"/>
      <c r="H519" s="61"/>
      <c r="I519" s="20"/>
      <c r="J519" s="21"/>
    </row>
    <row r="520" spans="1:10" customFormat="1" x14ac:dyDescent="0.25">
      <c r="A520" s="5">
        <f>IF(F520&lt;&gt;"",1+MAX($A$8:A519),"")</f>
        <v>371</v>
      </c>
      <c r="B520" s="15" t="s">
        <v>23</v>
      </c>
      <c r="C520" s="41" t="s">
        <v>197</v>
      </c>
      <c r="D520" s="16">
        <v>1</v>
      </c>
      <c r="E520" s="17">
        <v>0</v>
      </c>
      <c r="F520" s="18">
        <f>D520*(1+E520)</f>
        <v>1</v>
      </c>
      <c r="G520" s="19" t="s">
        <v>17</v>
      </c>
      <c r="H520" s="61">
        <v>1124.9911499999998</v>
      </c>
      <c r="I520" s="20">
        <f>H520*D520</f>
        <v>1124.9911499999998</v>
      </c>
      <c r="J520" s="21"/>
    </row>
    <row r="521" spans="1:10" customFormat="1" x14ac:dyDescent="0.25">
      <c r="A521" s="5">
        <f>IF(F521&lt;&gt;"",1+MAX($A$8:A520),"")</f>
        <v>372</v>
      </c>
      <c r="B521" s="15" t="s">
        <v>23</v>
      </c>
      <c r="C521" s="41" t="s">
        <v>200</v>
      </c>
      <c r="D521" s="16">
        <v>1</v>
      </c>
      <c r="E521" s="17">
        <v>0</v>
      </c>
      <c r="F521" s="18">
        <f>D521*(1+E521)</f>
        <v>1</v>
      </c>
      <c r="G521" s="19" t="s">
        <v>17</v>
      </c>
      <c r="H521" s="61">
        <v>1124.9911499999998</v>
      </c>
      <c r="I521" s="20">
        <f>H521*D521</f>
        <v>1124.9911499999998</v>
      </c>
      <c r="J521" s="21"/>
    </row>
    <row r="522" spans="1:10" customFormat="1" ht="19.5" customHeight="1" x14ac:dyDescent="0.25">
      <c r="A522" s="5"/>
      <c r="B522" s="15"/>
      <c r="C522" s="49"/>
      <c r="D522" s="16"/>
      <c r="E522" s="17"/>
      <c r="F522" s="18"/>
      <c r="G522" s="19"/>
      <c r="H522" s="61"/>
      <c r="I522" s="20"/>
      <c r="J522" s="21"/>
    </row>
    <row r="523" spans="1:10" customFormat="1" x14ac:dyDescent="0.25">
      <c r="A523" s="5"/>
      <c r="B523" s="15"/>
      <c r="C523" s="49" t="s">
        <v>202</v>
      </c>
      <c r="D523" s="16"/>
      <c r="E523" s="17"/>
      <c r="F523" s="18"/>
      <c r="G523" s="19"/>
      <c r="H523" s="61"/>
      <c r="I523" s="20"/>
      <c r="J523" s="21"/>
    </row>
    <row r="524" spans="1:10" customFormat="1" x14ac:dyDescent="0.25">
      <c r="A524" s="5">
        <f>IF(F524&lt;&gt;"",1+MAX($A$8:A523),"")</f>
        <v>373</v>
      </c>
      <c r="B524" s="15" t="s">
        <v>23</v>
      </c>
      <c r="C524" s="42" t="s">
        <v>214</v>
      </c>
      <c r="D524" s="16">
        <v>1</v>
      </c>
      <c r="E524" s="17">
        <v>0</v>
      </c>
      <c r="F524" s="18">
        <f>D524*(1+E524)</f>
        <v>1</v>
      </c>
      <c r="G524" s="19" t="s">
        <v>17</v>
      </c>
      <c r="H524" s="61">
        <v>165.17517119999999</v>
      </c>
      <c r="I524" s="20">
        <f>H524*D524</f>
        <v>165.17517119999999</v>
      </c>
      <c r="J524" s="21"/>
    </row>
    <row r="525" spans="1:10" customFormat="1" x14ac:dyDescent="0.25">
      <c r="A525" s="5">
        <f>IF(F525&lt;&gt;"",1+MAX($A$26:A524),"")</f>
        <v>374</v>
      </c>
      <c r="B525" s="15" t="s">
        <v>23</v>
      </c>
      <c r="C525" s="42" t="s">
        <v>218</v>
      </c>
      <c r="D525" s="16">
        <v>2</v>
      </c>
      <c r="E525" s="17">
        <v>0</v>
      </c>
      <c r="F525" s="18">
        <f>D525*(1+E525)</f>
        <v>2</v>
      </c>
      <c r="G525" s="19" t="s">
        <v>17</v>
      </c>
      <c r="H525" s="61">
        <v>146.24884949999998</v>
      </c>
      <c r="I525" s="20">
        <f>H525*D525</f>
        <v>292.49769899999995</v>
      </c>
      <c r="J525" s="21"/>
    </row>
    <row r="526" spans="1:10" customFormat="1" ht="30" x14ac:dyDescent="0.25">
      <c r="A526" s="5">
        <f>IF(F526&lt;&gt;"",1+MAX($A$26:A525),"")</f>
        <v>375</v>
      </c>
      <c r="B526" s="15" t="s">
        <v>23</v>
      </c>
      <c r="C526" s="42" t="s">
        <v>226</v>
      </c>
      <c r="D526" s="16">
        <v>1</v>
      </c>
      <c r="E526" s="17">
        <v>0</v>
      </c>
      <c r="F526" s="18">
        <f>D526*(1+E526)</f>
        <v>1</v>
      </c>
      <c r="G526" s="19" t="s">
        <v>17</v>
      </c>
      <c r="H526" s="61">
        <v>404.33505449999996</v>
      </c>
      <c r="I526" s="20">
        <f>H526*D526</f>
        <v>404.33505449999996</v>
      </c>
      <c r="J526" s="21"/>
    </row>
    <row r="527" spans="1:10" customFormat="1" ht="30" x14ac:dyDescent="0.25">
      <c r="A527" s="5">
        <f>IF(F527&lt;&gt;"",1+MAX($A$26:A526),"")</f>
        <v>376</v>
      </c>
      <c r="B527" s="15" t="s">
        <v>23</v>
      </c>
      <c r="C527" s="42" t="s">
        <v>227</v>
      </c>
      <c r="D527" s="16">
        <v>2</v>
      </c>
      <c r="E527" s="17">
        <v>0</v>
      </c>
      <c r="F527" s="18">
        <f>D527*(1+E527)</f>
        <v>2</v>
      </c>
      <c r="G527" s="19" t="s">
        <v>17</v>
      </c>
      <c r="H527" s="61">
        <v>231.61582499999997</v>
      </c>
      <c r="I527" s="20">
        <f>H527*D527</f>
        <v>463.23164999999995</v>
      </c>
      <c r="J527" s="21"/>
    </row>
    <row r="528" spans="1:10" customFormat="1" x14ac:dyDescent="0.25">
      <c r="A528" s="23" t="str">
        <f>IF(F528&lt;&gt;"",1+MAX($A$26:A527),"")</f>
        <v/>
      </c>
      <c r="B528" s="22"/>
      <c r="C528" s="22"/>
    </row>
    <row r="529" spans="1:10" customFormat="1" ht="18.75" x14ac:dyDescent="0.25">
      <c r="A529" s="90" t="s">
        <v>69</v>
      </c>
      <c r="B529" s="90"/>
      <c r="C529" s="90"/>
      <c r="D529" s="90"/>
      <c r="E529" s="90"/>
      <c r="F529" s="90"/>
      <c r="G529" s="90"/>
      <c r="H529" s="90"/>
      <c r="I529" s="90"/>
      <c r="J529" s="9">
        <f>SUM(I531:I548)</f>
        <v>3967.3143784499994</v>
      </c>
    </row>
    <row r="530" spans="1:10" customFormat="1" x14ac:dyDescent="0.25">
      <c r="A530" s="5"/>
      <c r="B530" s="15"/>
      <c r="C530" s="49" t="s">
        <v>64</v>
      </c>
      <c r="D530" s="16"/>
      <c r="E530" s="17"/>
      <c r="F530" s="18"/>
      <c r="G530" s="19"/>
      <c r="H530" s="61"/>
      <c r="I530" s="20"/>
      <c r="J530" s="21"/>
    </row>
    <row r="531" spans="1:10" customFormat="1" ht="30" customHeight="1" x14ac:dyDescent="0.25">
      <c r="A531" s="5">
        <f>IF(F531&lt;&gt;"",1+MAX($A$26:A528),"")</f>
        <v>377</v>
      </c>
      <c r="B531" s="15" t="s">
        <v>65</v>
      </c>
      <c r="C531" s="39" t="s">
        <v>70</v>
      </c>
      <c r="D531" s="16">
        <v>3.27</v>
      </c>
      <c r="E531" s="17">
        <v>0</v>
      </c>
      <c r="F531" s="18">
        <f>D531*(1+E531)</f>
        <v>3.27</v>
      </c>
      <c r="G531" s="19" t="s">
        <v>16</v>
      </c>
      <c r="H531" s="61">
        <v>19.852784999999997</v>
      </c>
      <c r="I531" s="20">
        <f>H531*D531</f>
        <v>64.918606949999997</v>
      </c>
      <c r="J531" s="21"/>
    </row>
    <row r="532" spans="1:10" customFormat="1" x14ac:dyDescent="0.25">
      <c r="A532" s="5">
        <f>IF(F532&lt;&gt;"",1+MAX($A$26:A531),"")</f>
        <v>378</v>
      </c>
      <c r="B532" s="15" t="s">
        <v>65</v>
      </c>
      <c r="C532" s="39" t="s">
        <v>71</v>
      </c>
      <c r="D532" s="16">
        <v>5.64</v>
      </c>
      <c r="E532" s="17">
        <v>0</v>
      </c>
      <c r="F532" s="18">
        <f>D532*(1+E532)</f>
        <v>5.64</v>
      </c>
      <c r="G532" s="19" t="s">
        <v>16</v>
      </c>
      <c r="H532" s="61">
        <v>19.852784999999997</v>
      </c>
      <c r="I532" s="20">
        <f>H532*D532</f>
        <v>111.96970739999998</v>
      </c>
      <c r="J532" s="21"/>
    </row>
    <row r="533" spans="1:10" customFormat="1" x14ac:dyDescent="0.25">
      <c r="A533" s="5">
        <f>IF(F533&lt;&gt;"",1+MAX($A$26:A532),"")</f>
        <v>379</v>
      </c>
      <c r="B533" s="15" t="s">
        <v>65</v>
      </c>
      <c r="C533" s="39" t="s">
        <v>68</v>
      </c>
      <c r="D533" s="16">
        <v>1</v>
      </c>
      <c r="E533" s="17">
        <v>0</v>
      </c>
      <c r="F533" s="18">
        <f>D533*(1+E533)</f>
        <v>1</v>
      </c>
      <c r="G533" s="19" t="s">
        <v>17</v>
      </c>
      <c r="H533" s="61">
        <v>112.49911499999999</v>
      </c>
      <c r="I533" s="20">
        <f>H533*D533</f>
        <v>112.49911499999999</v>
      </c>
      <c r="J533" s="21"/>
    </row>
    <row r="534" spans="1:10" customFormat="1" x14ac:dyDescent="0.25">
      <c r="A534" s="5"/>
      <c r="B534" s="15"/>
      <c r="C534" s="42"/>
      <c r="D534" s="16"/>
      <c r="E534" s="17"/>
      <c r="F534" s="18"/>
      <c r="G534" s="19"/>
      <c r="H534" s="61"/>
      <c r="I534" s="20"/>
      <c r="J534" s="21"/>
    </row>
    <row r="535" spans="1:10" customFormat="1" x14ac:dyDescent="0.25">
      <c r="A535" s="5"/>
      <c r="B535" s="15"/>
      <c r="C535" s="49" t="s">
        <v>19</v>
      </c>
      <c r="D535" s="16"/>
      <c r="E535" s="17"/>
      <c r="F535" s="18"/>
      <c r="G535" s="19"/>
      <c r="H535" s="61"/>
      <c r="I535" s="20"/>
      <c r="J535" s="21"/>
    </row>
    <row r="536" spans="1:10" customFormat="1" x14ac:dyDescent="0.25">
      <c r="A536" s="5">
        <f>IF(F536&lt;&gt;"",1+MAX($A$8:A535),"")</f>
        <v>380</v>
      </c>
      <c r="B536" s="15" t="s">
        <v>23</v>
      </c>
      <c r="C536" s="41" t="s">
        <v>183</v>
      </c>
      <c r="D536" s="16">
        <v>1</v>
      </c>
      <c r="E536" s="17">
        <v>0</v>
      </c>
      <c r="F536" s="18">
        <f>D536*(1+E536)</f>
        <v>1</v>
      </c>
      <c r="G536" s="19" t="s">
        <v>17</v>
      </c>
      <c r="H536" s="61">
        <v>112.49911499999999</v>
      </c>
      <c r="I536" s="20">
        <f>H536*D536</f>
        <v>112.49911499999999</v>
      </c>
      <c r="J536" s="21"/>
    </row>
    <row r="537" spans="1:10" customFormat="1" x14ac:dyDescent="0.25">
      <c r="A537" s="5">
        <f>IF(F537&lt;&gt;"",1+MAX($A$8:A536),"")</f>
        <v>381</v>
      </c>
      <c r="B537" s="15" t="s">
        <v>23</v>
      </c>
      <c r="C537" s="41" t="s">
        <v>184</v>
      </c>
      <c r="D537" s="16">
        <v>1</v>
      </c>
      <c r="E537" s="17">
        <v>0</v>
      </c>
      <c r="F537" s="18">
        <f>D537*(1+E537)</f>
        <v>1</v>
      </c>
      <c r="G537" s="19" t="s">
        <v>17</v>
      </c>
      <c r="H537" s="61">
        <v>350.73253499999998</v>
      </c>
      <c r="I537" s="20">
        <f>H537*D537</f>
        <v>350.73253499999998</v>
      </c>
      <c r="J537" s="21"/>
    </row>
    <row r="538" spans="1:10" customFormat="1" x14ac:dyDescent="0.25">
      <c r="A538" s="5">
        <f>IF(F538&lt;&gt;"",1+MAX($A$8:A537),"")</f>
        <v>382</v>
      </c>
      <c r="B538" s="15" t="s">
        <v>23</v>
      </c>
      <c r="C538" s="41" t="s">
        <v>185</v>
      </c>
      <c r="D538" s="16">
        <v>1</v>
      </c>
      <c r="E538" s="17">
        <v>0</v>
      </c>
      <c r="F538" s="18">
        <f>D538*(1+E538)</f>
        <v>1</v>
      </c>
      <c r="G538" s="19" t="s">
        <v>17</v>
      </c>
      <c r="H538" s="61">
        <v>112.49911499999999</v>
      </c>
      <c r="I538" s="20">
        <f>H538*D538</f>
        <v>112.49911499999999</v>
      </c>
      <c r="J538" s="21"/>
    </row>
    <row r="539" spans="1:10" customFormat="1" x14ac:dyDescent="0.25">
      <c r="A539" s="5">
        <f>IF(F539&lt;&gt;"",1+MAX($A$8:A538),"")</f>
        <v>383</v>
      </c>
      <c r="B539" s="15" t="s">
        <v>23</v>
      </c>
      <c r="C539" s="41" t="s">
        <v>187</v>
      </c>
      <c r="D539" s="16">
        <v>1</v>
      </c>
      <c r="E539" s="17">
        <v>0</v>
      </c>
      <c r="F539" s="18">
        <f>D539*(1+E539)</f>
        <v>1</v>
      </c>
      <c r="G539" s="19" t="s">
        <v>17</v>
      </c>
      <c r="H539" s="61">
        <v>79.411139999999989</v>
      </c>
      <c r="I539" s="20">
        <f>H539*D539</f>
        <v>79.411139999999989</v>
      </c>
      <c r="J539" s="21"/>
    </row>
    <row r="540" spans="1:10" customFormat="1" x14ac:dyDescent="0.25">
      <c r="A540" s="5">
        <f>IF(F540&lt;&gt;"",1+MAX($A$8:A539),"")</f>
        <v>384</v>
      </c>
      <c r="B540" s="15" t="s">
        <v>23</v>
      </c>
      <c r="C540" s="41" t="s">
        <v>188</v>
      </c>
      <c r="D540" s="16">
        <v>1</v>
      </c>
      <c r="E540" s="17">
        <v>0</v>
      </c>
      <c r="F540" s="18">
        <f>D540*(1+E540)</f>
        <v>1</v>
      </c>
      <c r="G540" s="19" t="s">
        <v>17</v>
      </c>
      <c r="H540" s="61">
        <v>211.76303999999999</v>
      </c>
      <c r="I540" s="20">
        <f>H540*D540</f>
        <v>211.76303999999999</v>
      </c>
      <c r="J540" s="21"/>
    </row>
    <row r="541" spans="1:10" customFormat="1" x14ac:dyDescent="0.25">
      <c r="A541" s="5"/>
      <c r="B541" s="15"/>
      <c r="C541" s="42"/>
      <c r="D541" s="16"/>
      <c r="E541" s="17"/>
      <c r="F541" s="18"/>
      <c r="G541" s="19"/>
      <c r="H541" s="61"/>
      <c r="I541" s="20"/>
      <c r="J541" s="21"/>
    </row>
    <row r="542" spans="1:10" customFormat="1" x14ac:dyDescent="0.25">
      <c r="A542" s="5"/>
      <c r="B542" s="15"/>
      <c r="C542" s="56" t="s">
        <v>190</v>
      </c>
      <c r="D542" s="16"/>
      <c r="E542" s="17"/>
      <c r="F542" s="18"/>
      <c r="G542" s="19"/>
      <c r="H542" s="61"/>
      <c r="I542" s="20"/>
      <c r="J542" s="21"/>
    </row>
    <row r="543" spans="1:10" customFormat="1" x14ac:dyDescent="0.25">
      <c r="A543" s="5">
        <f>IF(F543&lt;&gt;"",1+MAX($A$8:A542),"")</f>
        <v>385</v>
      </c>
      <c r="B543" s="15" t="s">
        <v>23</v>
      </c>
      <c r="C543" s="41" t="s">
        <v>200</v>
      </c>
      <c r="D543" s="16">
        <v>1</v>
      </c>
      <c r="E543" s="17">
        <v>0</v>
      </c>
      <c r="F543" s="18">
        <f>D543*(1+E543)</f>
        <v>1</v>
      </c>
      <c r="G543" s="19" t="s">
        <v>17</v>
      </c>
      <c r="H543" s="61">
        <v>1124.9911499999998</v>
      </c>
      <c r="I543" s="20">
        <f>H543*D543</f>
        <v>1124.9911499999998</v>
      </c>
      <c r="J543" s="21"/>
    </row>
    <row r="544" spans="1:10" customFormat="1" x14ac:dyDescent="0.25">
      <c r="A544" s="5"/>
      <c r="B544" s="15"/>
      <c r="C544" s="42"/>
      <c r="D544" s="16"/>
      <c r="E544" s="17"/>
      <c r="F544" s="18"/>
      <c r="G544" s="19"/>
      <c r="H544" s="61"/>
      <c r="I544" s="20"/>
      <c r="J544" s="21"/>
    </row>
    <row r="545" spans="1:10" customFormat="1" x14ac:dyDescent="0.25">
      <c r="A545" s="5"/>
      <c r="B545" s="15"/>
      <c r="C545" s="57" t="s">
        <v>202</v>
      </c>
      <c r="E545" s="17"/>
      <c r="F545" s="18"/>
      <c r="G545" s="19"/>
      <c r="H545" s="61"/>
      <c r="I545" s="20"/>
      <c r="J545" s="21"/>
    </row>
    <row r="546" spans="1:10" customFormat="1" ht="30" x14ac:dyDescent="0.25">
      <c r="A546" s="5">
        <f>IF(F546&lt;&gt;"",1+MAX($A$8:A545),"")</f>
        <v>386</v>
      </c>
      <c r="B546" s="15" t="s">
        <v>23</v>
      </c>
      <c r="C546" s="42" t="s">
        <v>227</v>
      </c>
      <c r="D546" s="16">
        <v>1</v>
      </c>
      <c r="E546" s="17">
        <v>0</v>
      </c>
      <c r="F546" s="18">
        <f>D546*(1+E546)</f>
        <v>1</v>
      </c>
      <c r="G546" s="19" t="s">
        <v>17</v>
      </c>
      <c r="H546" s="61">
        <v>232.27758449999999</v>
      </c>
      <c r="I546" s="20">
        <f>H546*D546</f>
        <v>232.27758449999999</v>
      </c>
      <c r="J546" s="21"/>
    </row>
    <row r="547" spans="1:10" customFormat="1" x14ac:dyDescent="0.25">
      <c r="A547" s="5">
        <f>IF(F547&lt;&gt;"",1+MAX($A$8:A546),"")</f>
        <v>387</v>
      </c>
      <c r="B547" s="15" t="s">
        <v>23</v>
      </c>
      <c r="C547" s="42" t="s">
        <v>214</v>
      </c>
      <c r="D547" s="16">
        <v>8</v>
      </c>
      <c r="E547" s="17">
        <v>0</v>
      </c>
      <c r="F547" s="18">
        <f>D547*(1+E547)</f>
        <v>8</v>
      </c>
      <c r="G547" s="19" t="s">
        <v>17</v>
      </c>
      <c r="H547" s="61">
        <v>165.17517119999999</v>
      </c>
      <c r="I547" s="20">
        <f>H547*D547</f>
        <v>1321.4013696</v>
      </c>
      <c r="J547" s="21"/>
    </row>
    <row r="548" spans="1:10" customFormat="1" x14ac:dyDescent="0.25">
      <c r="A548" s="5">
        <f>IF(F548&lt;&gt;"",1+MAX($A$8:A547),"")</f>
        <v>388</v>
      </c>
      <c r="B548" s="15" t="s">
        <v>23</v>
      </c>
      <c r="C548" s="42" t="s">
        <v>223</v>
      </c>
      <c r="D548" s="16">
        <v>1</v>
      </c>
      <c r="E548" s="17">
        <v>0</v>
      </c>
      <c r="F548" s="18">
        <f>D548*(1+E548)</f>
        <v>1</v>
      </c>
      <c r="G548" s="19" t="s">
        <v>17</v>
      </c>
      <c r="H548" s="61">
        <v>132.3519</v>
      </c>
      <c r="I548" s="20">
        <f>H548*D548</f>
        <v>132.3519</v>
      </c>
      <c r="J548" s="21"/>
    </row>
    <row r="549" spans="1:10" customFormat="1" x14ac:dyDescent="0.25">
      <c r="A549" s="23" t="str">
        <f>IF(F549&lt;&gt;"",1+MAX($A$26:A548),"")</f>
        <v/>
      </c>
      <c r="B549" s="22"/>
      <c r="C549" s="22"/>
    </row>
    <row r="550" spans="1:10" customFormat="1" ht="18.75" x14ac:dyDescent="0.25">
      <c r="A550" s="90" t="s">
        <v>207</v>
      </c>
      <c r="B550" s="90"/>
      <c r="C550" s="90"/>
      <c r="D550" s="90"/>
      <c r="E550" s="90"/>
      <c r="F550" s="90"/>
      <c r="G550" s="90"/>
      <c r="H550" s="90"/>
      <c r="I550" s="90"/>
      <c r="J550" s="9">
        <f>SUM(I551:I552)</f>
        <v>636.61263899999994</v>
      </c>
    </row>
    <row r="551" spans="1:10" customFormat="1" x14ac:dyDescent="0.25">
      <c r="A551" s="5">
        <f>IF(F551&lt;&gt;"",1+MAX($A$8:A550),"")</f>
        <v>389</v>
      </c>
      <c r="B551" s="15" t="s">
        <v>23</v>
      </c>
      <c r="C551" s="42" t="s">
        <v>218</v>
      </c>
      <c r="D551" s="16">
        <v>1</v>
      </c>
      <c r="E551" s="17">
        <v>0</v>
      </c>
      <c r="F551" s="18">
        <f>D551*(1+E551)</f>
        <v>1</v>
      </c>
      <c r="G551" s="19" t="s">
        <v>17</v>
      </c>
      <c r="H551" s="61">
        <v>146.24884949999998</v>
      </c>
      <c r="I551" s="20">
        <f>H551*D551</f>
        <v>146.24884949999998</v>
      </c>
      <c r="J551" s="21"/>
    </row>
    <row r="552" spans="1:10" customFormat="1" x14ac:dyDescent="0.25">
      <c r="A552" s="5">
        <f>IF(F552&lt;&gt;"",1+MAX($A$8:A551),"")</f>
        <v>390</v>
      </c>
      <c r="B552" s="15" t="s">
        <v>23</v>
      </c>
      <c r="C552" s="42" t="s">
        <v>217</v>
      </c>
      <c r="D552" s="16">
        <v>1</v>
      </c>
      <c r="E552" s="17">
        <v>0</v>
      </c>
      <c r="F552" s="18">
        <f>D552*(1+E552)</f>
        <v>1</v>
      </c>
      <c r="G552" s="19" t="s">
        <v>17</v>
      </c>
      <c r="H552" s="61">
        <v>490.36378949999994</v>
      </c>
      <c r="I552" s="20">
        <f>H552*D552</f>
        <v>490.36378949999994</v>
      </c>
      <c r="J552" s="21"/>
    </row>
    <row r="553" spans="1:10" customFormat="1" x14ac:dyDescent="0.25">
      <c r="A553" s="23" t="str">
        <f>IF(F553&lt;&gt;"",1+MAX($A$26:A552),"")</f>
        <v/>
      </c>
      <c r="B553" s="22"/>
      <c r="C553" s="40"/>
      <c r="D553" s="11"/>
      <c r="E553" s="12"/>
      <c r="F553" s="11"/>
      <c r="G553" s="13"/>
      <c r="H553" s="14"/>
      <c r="I553" s="24"/>
    </row>
    <row r="554" spans="1:10" customFormat="1" ht="18.75" x14ac:dyDescent="0.25">
      <c r="A554" s="90" t="s">
        <v>22</v>
      </c>
      <c r="B554" s="90"/>
      <c r="C554" s="90"/>
      <c r="D554" s="90"/>
      <c r="E554" s="90"/>
      <c r="F554" s="90"/>
      <c r="G554" s="90"/>
      <c r="H554" s="90"/>
      <c r="I554" s="90"/>
      <c r="J554" s="9">
        <f>SUM(I555:I578)</f>
        <v>54267.6710403092</v>
      </c>
    </row>
    <row r="555" spans="1:10" customFormat="1" x14ac:dyDescent="0.25">
      <c r="A555" s="5" t="str">
        <f>IF(F555&lt;&gt;"",1+MAX($A$26:A554),"")</f>
        <v/>
      </c>
      <c r="B555" s="15"/>
      <c r="C555" s="49" t="s">
        <v>56</v>
      </c>
      <c r="D555" s="16"/>
      <c r="E555" s="17"/>
      <c r="F555" s="18"/>
      <c r="G555" s="19"/>
      <c r="H555" s="61"/>
      <c r="I555" s="20"/>
      <c r="J555" s="21"/>
    </row>
    <row r="556" spans="1:10" customFormat="1" x14ac:dyDescent="0.25">
      <c r="A556" s="5">
        <f>IF(F556&lt;&gt;"",1+MAX($A$26:A555),"")</f>
        <v>391</v>
      </c>
      <c r="B556" s="15" t="s">
        <v>26</v>
      </c>
      <c r="C556" s="39" t="s">
        <v>51</v>
      </c>
      <c r="D556" s="16">
        <v>5.03</v>
      </c>
      <c r="E556" s="17">
        <v>0</v>
      </c>
      <c r="F556" s="18">
        <f>D556*(1+E556)</f>
        <v>5.03</v>
      </c>
      <c r="G556" s="19" t="s">
        <v>18</v>
      </c>
      <c r="H556" s="61">
        <v>137.64597599999999</v>
      </c>
      <c r="I556" s="20">
        <f>H556*D556</f>
        <v>692.35925927999995</v>
      </c>
      <c r="J556" s="21"/>
    </row>
    <row r="557" spans="1:10" customFormat="1" x14ac:dyDescent="0.25">
      <c r="A557" s="5">
        <f>IF(F557&lt;&gt;"",1+MAX($A$26:A556),"")</f>
        <v>392</v>
      </c>
      <c r="B557" s="15" t="s">
        <v>26</v>
      </c>
      <c r="C557" s="39" t="s">
        <v>52</v>
      </c>
      <c r="D557" s="16">
        <v>3.61</v>
      </c>
      <c r="E557" s="17">
        <v>0</v>
      </c>
      <c r="F557" s="18">
        <f>D557*(1+E557)</f>
        <v>3.61</v>
      </c>
      <c r="G557" s="19" t="s">
        <v>18</v>
      </c>
      <c r="H557" s="61">
        <v>110.1167808</v>
      </c>
      <c r="I557" s="20">
        <f>H557*D557</f>
        <v>397.52157868799998</v>
      </c>
      <c r="J557" s="21"/>
    </row>
    <row r="558" spans="1:10" customFormat="1" x14ac:dyDescent="0.25">
      <c r="A558" s="5" t="str">
        <f>IF(F558&lt;&gt;"",1+MAX($A$26:A557),"")</f>
        <v/>
      </c>
      <c r="B558" s="15"/>
      <c r="C558" s="39"/>
      <c r="D558" s="16"/>
      <c r="E558" s="17"/>
      <c r="F558" s="18"/>
      <c r="G558" s="19"/>
      <c r="H558" s="61"/>
      <c r="I558" s="20"/>
      <c r="J558" s="21"/>
    </row>
    <row r="559" spans="1:10" customFormat="1" x14ac:dyDescent="0.25">
      <c r="A559" s="5" t="str">
        <f>IF(F559&lt;&gt;"",1+MAX($A$26:A558),"")</f>
        <v/>
      </c>
      <c r="B559" s="15"/>
      <c r="C559" s="49" t="s">
        <v>53</v>
      </c>
      <c r="D559" s="16"/>
      <c r="E559" s="17"/>
      <c r="F559" s="18"/>
      <c r="G559" s="19"/>
      <c r="H559" s="61"/>
      <c r="I559" s="20"/>
      <c r="J559" s="21"/>
    </row>
    <row r="560" spans="1:10" customFormat="1" x14ac:dyDescent="0.25">
      <c r="A560" s="5">
        <f>IF(F560&lt;&gt;"",1+MAX($A$26:A559),"")</f>
        <v>393</v>
      </c>
      <c r="B560" s="15" t="s">
        <v>26</v>
      </c>
      <c r="C560" s="39" t="s">
        <v>54</v>
      </c>
      <c r="D560" s="16">
        <v>550</v>
      </c>
      <c r="E560" s="17">
        <v>0</v>
      </c>
      <c r="F560" s="18">
        <f>D560*(1+E560)</f>
        <v>550</v>
      </c>
      <c r="G560" s="19" t="s">
        <v>15</v>
      </c>
      <c r="H560" s="61">
        <v>2.9117418000000002</v>
      </c>
      <c r="I560" s="20">
        <f>H560*D560</f>
        <v>1601.4579900000001</v>
      </c>
      <c r="J560" s="21"/>
    </row>
    <row r="561" spans="1:16" customFormat="1" x14ac:dyDescent="0.25">
      <c r="A561" s="5">
        <f>IF(F561&lt;&gt;"",1+MAX($A$26:A560),"")</f>
        <v>394</v>
      </c>
      <c r="B561" s="15" t="s">
        <v>26</v>
      </c>
      <c r="C561" s="39" t="s">
        <v>55</v>
      </c>
      <c r="D561" s="16">
        <v>550</v>
      </c>
      <c r="E561" s="17">
        <v>0</v>
      </c>
      <c r="F561" s="18">
        <f>D561*(1+E561)</f>
        <v>550</v>
      </c>
      <c r="G561" s="19" t="s">
        <v>15</v>
      </c>
      <c r="H561" s="61">
        <v>3.7058531999999995</v>
      </c>
      <c r="I561" s="20">
        <f>H561*D561</f>
        <v>2038.2192599999996</v>
      </c>
      <c r="J561" s="21"/>
    </row>
    <row r="562" spans="1:16" customFormat="1" x14ac:dyDescent="0.25">
      <c r="A562" s="5" t="str">
        <f>IF(F562&lt;&gt;"",1+MAX($A$26:A561),"")</f>
        <v/>
      </c>
      <c r="B562" s="15"/>
      <c r="C562" s="39"/>
      <c r="D562" s="16"/>
      <c r="E562" s="17"/>
      <c r="F562" s="18"/>
      <c r="G562" s="19"/>
      <c r="H562" s="61"/>
      <c r="I562" s="20"/>
      <c r="J562" s="21"/>
    </row>
    <row r="563" spans="1:16" customFormat="1" x14ac:dyDescent="0.25">
      <c r="A563" s="5" t="str">
        <f>IF(F563&lt;&gt;"",1+MAX($A$26:A562),"")</f>
        <v/>
      </c>
      <c r="B563" s="15"/>
      <c r="C563" s="49" t="s">
        <v>57</v>
      </c>
      <c r="D563" s="16"/>
      <c r="E563" s="17"/>
      <c r="F563" s="18"/>
      <c r="G563" s="19"/>
      <c r="H563" s="61"/>
      <c r="I563" s="20"/>
      <c r="J563" s="21"/>
      <c r="L563" s="51"/>
    </row>
    <row r="564" spans="1:16" customFormat="1" x14ac:dyDescent="0.25">
      <c r="A564" s="5">
        <f>IF(F564&lt;&gt;"",1+MAX($A$26:A554),"")</f>
        <v>391</v>
      </c>
      <c r="B564" s="15" t="s">
        <v>23</v>
      </c>
      <c r="C564" s="41" t="s">
        <v>24</v>
      </c>
      <c r="D564" s="16">
        <v>68</v>
      </c>
      <c r="E564" s="17">
        <v>0.1</v>
      </c>
      <c r="F564" s="18">
        <f t="shared" ref="F564:F572" si="43">D564*(1+E564)</f>
        <v>74.800000000000011</v>
      </c>
      <c r="G564" s="19" t="s">
        <v>16</v>
      </c>
      <c r="H564" s="61">
        <v>191.91025499999998</v>
      </c>
      <c r="I564" s="20">
        <f t="shared" ref="I564:I573" si="44">H564*D564</f>
        <v>13049.897339999998</v>
      </c>
      <c r="J564" s="21"/>
    </row>
    <row r="565" spans="1:16" customFormat="1" x14ac:dyDescent="0.25">
      <c r="A565" s="5">
        <f>IF(F565&lt;&gt;"",1+MAX($A$26:A564),"")</f>
        <v>395</v>
      </c>
      <c r="B565" s="15" t="s">
        <v>23</v>
      </c>
      <c r="C565" s="41" t="s">
        <v>25</v>
      </c>
      <c r="D565" s="16">
        <v>521</v>
      </c>
      <c r="E565" s="17">
        <v>0.1</v>
      </c>
      <c r="F565" s="18">
        <f t="shared" si="43"/>
        <v>573.1</v>
      </c>
      <c r="G565" s="19" t="s">
        <v>15</v>
      </c>
      <c r="H565" s="61">
        <v>29.117417999999997</v>
      </c>
      <c r="I565" s="20">
        <f t="shared" si="44"/>
        <v>15170.174777999999</v>
      </c>
      <c r="J565" s="21"/>
    </row>
    <row r="566" spans="1:16" customFormat="1" x14ac:dyDescent="0.25">
      <c r="A566" s="5">
        <f>IF(F566&lt;&gt;"",1+MAX($A$26:A565),"")</f>
        <v>396</v>
      </c>
      <c r="B566" s="15" t="s">
        <v>26</v>
      </c>
      <c r="C566" s="39" t="s">
        <v>27</v>
      </c>
      <c r="D566" s="16">
        <v>2</v>
      </c>
      <c r="E566" s="17">
        <v>0.08</v>
      </c>
      <c r="F566" s="18">
        <f t="shared" si="43"/>
        <v>2.16</v>
      </c>
      <c r="G566" s="19" t="s">
        <v>18</v>
      </c>
      <c r="H566" s="61">
        <v>880.14013499999987</v>
      </c>
      <c r="I566" s="20">
        <f t="shared" si="44"/>
        <v>1760.2802699999997</v>
      </c>
      <c r="J566" s="21"/>
    </row>
    <row r="567" spans="1:16" customFormat="1" x14ac:dyDescent="0.25">
      <c r="A567" s="5">
        <f>IF(F567&lt;&gt;"",1+MAX($A$26:A566),"")</f>
        <v>397</v>
      </c>
      <c r="B567" s="15" t="s">
        <v>26</v>
      </c>
      <c r="C567" s="39" t="s">
        <v>63</v>
      </c>
      <c r="D567" s="16">
        <v>12</v>
      </c>
      <c r="E567" s="17">
        <v>0</v>
      </c>
      <c r="F567" s="18">
        <f>D567*(1+E567)</f>
        <v>12</v>
      </c>
      <c r="G567" s="19" t="s">
        <v>17</v>
      </c>
      <c r="H567" s="61">
        <v>205.145445</v>
      </c>
      <c r="I567" s="20">
        <f t="shared" si="44"/>
        <v>2461.7453399999999</v>
      </c>
      <c r="J567" s="21"/>
    </row>
    <row r="568" spans="1:16" customFormat="1" x14ac:dyDescent="0.25">
      <c r="A568" s="5">
        <f>IF(F568&lt;&gt;"",1+MAX($A$26:A566),"")</f>
        <v>397</v>
      </c>
      <c r="B568" s="15" t="s">
        <v>26</v>
      </c>
      <c r="C568" s="39" t="s">
        <v>35</v>
      </c>
      <c r="D568" s="44">
        <v>0.22299382716049382</v>
      </c>
      <c r="E568" s="17">
        <v>0.08</v>
      </c>
      <c r="F568" s="18">
        <f>D568*(1+E568)</f>
        <v>0.24083333333333334</v>
      </c>
      <c r="G568" s="19" t="s">
        <v>18</v>
      </c>
      <c r="H568" s="61">
        <v>880.14013499999987</v>
      </c>
      <c r="I568" s="20">
        <f t="shared" si="44"/>
        <v>196.26581714120366</v>
      </c>
      <c r="J568" s="21"/>
    </row>
    <row r="569" spans="1:16" customFormat="1" ht="30" x14ac:dyDescent="0.25">
      <c r="A569" s="5">
        <f>IF(F569&lt;&gt;"",1+MAX($A$26:A568),"")</f>
        <v>398</v>
      </c>
      <c r="B569" s="15" t="s">
        <v>26</v>
      </c>
      <c r="C569" s="39" t="s">
        <v>36</v>
      </c>
      <c r="D569" s="16">
        <f>(540*0.41)/27</f>
        <v>8.1999999999999993</v>
      </c>
      <c r="E569" s="17">
        <v>0.08</v>
      </c>
      <c r="F569" s="18">
        <f>D569*(1+E569)</f>
        <v>8.8559999999999999</v>
      </c>
      <c r="G569" s="19" t="s">
        <v>18</v>
      </c>
      <c r="H569" s="61">
        <v>926.46329999999989</v>
      </c>
      <c r="I569" s="20">
        <f t="shared" si="44"/>
        <v>7596.9990599999983</v>
      </c>
      <c r="J569" s="21"/>
      <c r="P569" s="51"/>
    </row>
    <row r="570" spans="1:16" customFormat="1" x14ac:dyDescent="0.25">
      <c r="A570" s="5">
        <f>IF(F570&lt;&gt;"",1+MAX($A$26:A569),"")</f>
        <v>399</v>
      </c>
      <c r="B570" s="15" t="s">
        <v>28</v>
      </c>
      <c r="C570" s="39" t="s">
        <v>29</v>
      </c>
      <c r="D570" s="16">
        <v>153</v>
      </c>
      <c r="E570" s="17">
        <v>0.1</v>
      </c>
      <c r="F570" s="18">
        <f t="shared" si="43"/>
        <v>168.3</v>
      </c>
      <c r="G570" s="19" t="s">
        <v>16</v>
      </c>
      <c r="H570" s="61">
        <v>19.058673599999999</v>
      </c>
      <c r="I570" s="20">
        <f t="shared" si="44"/>
        <v>2915.9770607999999</v>
      </c>
      <c r="J570" s="21"/>
    </row>
    <row r="571" spans="1:16" customFormat="1" x14ac:dyDescent="0.25">
      <c r="A571" s="5">
        <f>IF(F571&lt;&gt;"",1+MAX($A$26:A570),"")</f>
        <v>400</v>
      </c>
      <c r="B571" s="15" t="s">
        <v>28</v>
      </c>
      <c r="C571" s="41" t="s">
        <v>30</v>
      </c>
      <c r="D571" s="16">
        <v>425</v>
      </c>
      <c r="E571" s="17">
        <v>0.1</v>
      </c>
      <c r="F571" s="18">
        <f t="shared" si="43"/>
        <v>467.50000000000006</v>
      </c>
      <c r="G571" s="19" t="s">
        <v>16</v>
      </c>
      <c r="H571" s="61">
        <v>4.2352607999999998</v>
      </c>
      <c r="I571" s="20">
        <f t="shared" si="44"/>
        <v>1799.9858399999998</v>
      </c>
      <c r="J571" s="21"/>
    </row>
    <row r="572" spans="1:16" customFormat="1" x14ac:dyDescent="0.25">
      <c r="A572" s="5">
        <f>IF(F572&lt;&gt;"",1+MAX($A$26:A571),"")</f>
        <v>401</v>
      </c>
      <c r="B572" s="15" t="s">
        <v>28</v>
      </c>
      <c r="C572" s="41" t="s">
        <v>31</v>
      </c>
      <c r="D572" s="16">
        <v>540</v>
      </c>
      <c r="E572" s="17">
        <v>0.1</v>
      </c>
      <c r="F572" s="18">
        <f t="shared" si="43"/>
        <v>594</v>
      </c>
      <c r="G572" s="19" t="s">
        <v>15</v>
      </c>
      <c r="H572" s="61">
        <v>3.5735012999999998</v>
      </c>
      <c r="I572" s="20">
        <f t="shared" si="44"/>
        <v>1929.6907019999999</v>
      </c>
      <c r="J572" s="21"/>
    </row>
    <row r="573" spans="1:16" customFormat="1" x14ac:dyDescent="0.25">
      <c r="A573" s="5">
        <f>IF(F573&lt;&gt;"",1+MAX($A$26:A572),"")</f>
        <v>402</v>
      </c>
      <c r="B573" s="15" t="s">
        <v>28</v>
      </c>
      <c r="C573" s="41" t="s">
        <v>109</v>
      </c>
      <c r="D573" s="16">
        <v>540</v>
      </c>
      <c r="E573" s="17">
        <v>0.1</v>
      </c>
      <c r="F573" s="18">
        <f>D573*(1+E573)</f>
        <v>594</v>
      </c>
      <c r="G573" s="19" t="s">
        <v>15</v>
      </c>
      <c r="H573" s="61">
        <v>2.3823341999999998</v>
      </c>
      <c r="I573" s="20">
        <f t="shared" si="44"/>
        <v>1286.460468</v>
      </c>
      <c r="J573" s="21"/>
    </row>
    <row r="574" spans="1:16" customFormat="1" x14ac:dyDescent="0.25">
      <c r="A574" s="5" t="str">
        <f>IF(F574&lt;&gt;"",1+MAX($A$26:A573),"")</f>
        <v/>
      </c>
      <c r="B574" s="15"/>
      <c r="C574" s="41"/>
      <c r="D574" s="16"/>
      <c r="E574" s="17"/>
      <c r="F574" s="18"/>
      <c r="G574" s="19"/>
      <c r="H574" s="61"/>
      <c r="I574" s="20"/>
      <c r="J574" s="21"/>
    </row>
    <row r="575" spans="1:16" customFormat="1" x14ac:dyDescent="0.25">
      <c r="A575" s="5" t="str">
        <f>IF(F575&lt;&gt;"",1+MAX($A$26:A574),"")</f>
        <v/>
      </c>
      <c r="B575" s="15"/>
      <c r="C575" s="49" t="s">
        <v>213</v>
      </c>
      <c r="D575" s="16"/>
      <c r="E575" s="17"/>
      <c r="F575" s="18"/>
      <c r="G575" s="19"/>
      <c r="H575" s="61"/>
      <c r="I575" s="20"/>
      <c r="J575" s="21"/>
    </row>
    <row r="576" spans="1:16" customFormat="1" x14ac:dyDescent="0.25">
      <c r="A576" s="5">
        <f>IF(F576&lt;&gt;"",1+MAX($A$26:A575),"")</f>
        <v>403</v>
      </c>
      <c r="B576" s="15" t="s">
        <v>23</v>
      </c>
      <c r="C576" s="42" t="s">
        <v>214</v>
      </c>
      <c r="D576" s="16">
        <v>2</v>
      </c>
      <c r="E576" s="17">
        <v>0</v>
      </c>
      <c r="F576" s="18">
        <f>D576*(1+E576)</f>
        <v>2</v>
      </c>
      <c r="G576" s="19" t="s">
        <v>17</v>
      </c>
      <c r="H576" s="61">
        <v>165.17517119999999</v>
      </c>
      <c r="I576" s="20">
        <f>H576*D576</f>
        <v>330.35034239999999</v>
      </c>
      <c r="J576" s="21"/>
    </row>
    <row r="577" spans="1:10" customFormat="1" ht="30" x14ac:dyDescent="0.25">
      <c r="A577" s="5">
        <f>IF(F577&lt;&gt;"",1+MAX($A$26:A576),"")</f>
        <v>404</v>
      </c>
      <c r="B577" s="15" t="s">
        <v>23</v>
      </c>
      <c r="C577" s="42" t="s">
        <v>226</v>
      </c>
      <c r="D577" s="16">
        <v>2</v>
      </c>
      <c r="E577" s="17">
        <v>0</v>
      </c>
      <c r="F577" s="18">
        <f>D577*(1+E577)</f>
        <v>2</v>
      </c>
      <c r="G577" s="19" t="s">
        <v>17</v>
      </c>
      <c r="H577" s="61">
        <v>404.33505449999996</v>
      </c>
      <c r="I577" s="20">
        <f>H577*D577</f>
        <v>808.67010899999991</v>
      </c>
      <c r="J577" s="21"/>
    </row>
    <row r="578" spans="1:10" customFormat="1" ht="30" x14ac:dyDescent="0.25">
      <c r="A578" s="5">
        <f>IF(F578&lt;&gt;"",1+MAX($A$26:A577),"")</f>
        <v>405</v>
      </c>
      <c r="B578" s="15" t="s">
        <v>23</v>
      </c>
      <c r="C578" s="42" t="s">
        <v>227</v>
      </c>
      <c r="D578" s="16">
        <v>1</v>
      </c>
      <c r="E578" s="17">
        <v>0</v>
      </c>
      <c r="F578" s="18">
        <f>D578*(1+E578)</f>
        <v>1</v>
      </c>
      <c r="G578" s="19" t="s">
        <v>17</v>
      </c>
      <c r="H578" s="61">
        <v>231.61582499999997</v>
      </c>
      <c r="I578" s="20">
        <f>H578*D578</f>
        <v>231.61582499999997</v>
      </c>
      <c r="J578" s="21"/>
    </row>
    <row r="579" spans="1:10" customFormat="1" x14ac:dyDescent="0.25">
      <c r="A579" s="23"/>
      <c r="B579" s="22"/>
      <c r="C579" s="40"/>
      <c r="D579" s="11"/>
      <c r="E579" s="12"/>
      <c r="F579" s="11"/>
      <c r="G579" s="13"/>
      <c r="H579" s="14"/>
      <c r="I579" s="24"/>
    </row>
    <row r="580" spans="1:10" customFormat="1" ht="18.75" x14ac:dyDescent="0.25">
      <c r="A580" s="90" t="s">
        <v>89</v>
      </c>
      <c r="B580" s="90"/>
      <c r="C580" s="90"/>
      <c r="D580" s="90"/>
      <c r="E580" s="90"/>
      <c r="F580" s="90"/>
      <c r="G580" s="90"/>
      <c r="H580" s="90"/>
      <c r="I580" s="90"/>
      <c r="J580" s="9">
        <f>SUM(I582:I596)</f>
        <v>10736.564526049395</v>
      </c>
    </row>
    <row r="581" spans="1:10" customFormat="1" x14ac:dyDescent="0.25">
      <c r="A581" s="5"/>
      <c r="B581" s="15"/>
      <c r="C581" s="49" t="s">
        <v>57</v>
      </c>
      <c r="D581" s="16"/>
      <c r="E581" s="17"/>
      <c r="F581" s="18"/>
      <c r="G581" s="19"/>
      <c r="H581" s="61"/>
      <c r="I581" s="20"/>
      <c r="J581" s="21"/>
    </row>
    <row r="582" spans="1:10" customFormat="1" x14ac:dyDescent="0.25">
      <c r="A582" s="5">
        <f>IF(F582&lt;&gt;"",1+MAX($A$26:A580),"")</f>
        <v>406</v>
      </c>
      <c r="B582" s="15" t="s">
        <v>26</v>
      </c>
      <c r="C582" s="39" t="s">
        <v>32</v>
      </c>
      <c r="D582" s="16">
        <v>0.9</v>
      </c>
      <c r="E582" s="17">
        <v>0.08</v>
      </c>
      <c r="F582" s="18">
        <f>D582*(1+E582)</f>
        <v>0.97200000000000009</v>
      </c>
      <c r="G582" s="19" t="s">
        <v>18</v>
      </c>
      <c r="H582" s="61">
        <v>880.14013499999987</v>
      </c>
      <c r="I582" s="20">
        <f>H582*D582</f>
        <v>792.12612149999995</v>
      </c>
      <c r="J582" s="21"/>
    </row>
    <row r="583" spans="1:10" customFormat="1" x14ac:dyDescent="0.25">
      <c r="A583" s="5" t="str">
        <f>IF(F583&lt;&gt;"",1+MAX($A$26:A581),"")</f>
        <v/>
      </c>
      <c r="B583" s="15"/>
      <c r="C583" s="49" t="s">
        <v>83</v>
      </c>
      <c r="D583" s="16"/>
      <c r="E583" s="17"/>
      <c r="F583" s="18"/>
      <c r="G583" s="19"/>
      <c r="H583" s="61"/>
      <c r="I583" s="20"/>
      <c r="J583" s="21"/>
    </row>
    <row r="584" spans="1:10" customFormat="1" x14ac:dyDescent="0.25">
      <c r="A584" s="5">
        <f>IF(F584&lt;&gt;"",1+MAX($A$26:A582),"")</f>
        <v>407</v>
      </c>
      <c r="B584" s="15" t="s">
        <v>28</v>
      </c>
      <c r="C584" s="41" t="s">
        <v>102</v>
      </c>
      <c r="D584" s="16">
        <v>2</v>
      </c>
      <c r="E584" s="17">
        <v>0.1</v>
      </c>
      <c r="F584" s="18">
        <f t="shared" ref="F584:F589" si="45">D584*(1+E584)</f>
        <v>2.2000000000000002</v>
      </c>
      <c r="G584" s="19" t="s">
        <v>16</v>
      </c>
      <c r="H584" s="61">
        <v>19.058673599999999</v>
      </c>
      <c r="I584" s="20">
        <f t="shared" ref="I584:I589" si="46">H584*D584</f>
        <v>38.117347199999998</v>
      </c>
      <c r="J584" s="21"/>
    </row>
    <row r="585" spans="1:10" customFormat="1" x14ac:dyDescent="0.25">
      <c r="A585" s="5">
        <f>IF(F585&lt;&gt;"",1+MAX($A$26:A583),"")</f>
        <v>407</v>
      </c>
      <c r="B585" s="15" t="s">
        <v>28</v>
      </c>
      <c r="C585" s="41" t="s">
        <v>103</v>
      </c>
      <c r="D585" s="16">
        <v>9.8699999999999992</v>
      </c>
      <c r="E585" s="17">
        <v>0.1</v>
      </c>
      <c r="F585" s="18">
        <f t="shared" si="45"/>
        <v>10.856999999999999</v>
      </c>
      <c r="G585" s="19" t="s">
        <v>16</v>
      </c>
      <c r="H585" s="61">
        <v>22.2351192</v>
      </c>
      <c r="I585" s="20">
        <f t="shared" si="46"/>
        <v>219.46062650399998</v>
      </c>
      <c r="J585" s="21"/>
    </row>
    <row r="586" spans="1:10" customFormat="1" x14ac:dyDescent="0.25">
      <c r="A586" s="5">
        <f>IF(F586&lt;&gt;"",1+MAX($A$26:A584),"")</f>
        <v>408</v>
      </c>
      <c r="B586" s="15" t="s">
        <v>28</v>
      </c>
      <c r="C586" s="41" t="s">
        <v>101</v>
      </c>
      <c r="D586" s="16">
        <v>22.43</v>
      </c>
      <c r="E586" s="17">
        <v>0.1</v>
      </c>
      <c r="F586" s="18">
        <f t="shared" si="45"/>
        <v>24.673000000000002</v>
      </c>
      <c r="G586" s="19" t="s">
        <v>16</v>
      </c>
      <c r="H586" s="61">
        <v>25.411564799999997</v>
      </c>
      <c r="I586" s="20">
        <f t="shared" si="46"/>
        <v>569.98139846399988</v>
      </c>
      <c r="J586" s="21"/>
    </row>
    <row r="587" spans="1:10" customFormat="1" x14ac:dyDescent="0.25">
      <c r="A587" s="5">
        <f>IF(F587&lt;&gt;"",1+MAX($A$26:A585),"")</f>
        <v>408</v>
      </c>
      <c r="B587" s="15" t="s">
        <v>28</v>
      </c>
      <c r="C587" s="41" t="s">
        <v>104</v>
      </c>
      <c r="D587" s="16">
        <v>213.80345086271569</v>
      </c>
      <c r="E587" s="17">
        <v>0.1</v>
      </c>
      <c r="F587" s="18">
        <f t="shared" si="45"/>
        <v>235.18379594898727</v>
      </c>
      <c r="G587" s="19" t="s">
        <v>16</v>
      </c>
      <c r="H587" s="61">
        <v>8.2058178000000002</v>
      </c>
      <c r="I587" s="20">
        <f t="shared" si="46"/>
        <v>1754.4321627906979</v>
      </c>
      <c r="J587" s="21"/>
    </row>
    <row r="588" spans="1:10" customFormat="1" x14ac:dyDescent="0.25">
      <c r="A588" s="5">
        <f>IF(F588&lt;&gt;"",1+MAX($A$26:A586),"")</f>
        <v>409</v>
      </c>
      <c r="B588" s="15" t="s">
        <v>28</v>
      </c>
      <c r="C588" s="41" t="s">
        <v>88</v>
      </c>
      <c r="D588" s="16">
        <v>149.28732183045761</v>
      </c>
      <c r="E588" s="17">
        <v>0.1</v>
      </c>
      <c r="F588" s="18">
        <f t="shared" si="45"/>
        <v>164.2160540135034</v>
      </c>
      <c r="G588" s="19" t="s">
        <v>16</v>
      </c>
      <c r="H588" s="61">
        <v>8.2058178000000002</v>
      </c>
      <c r="I588" s="20">
        <f t="shared" si="46"/>
        <v>1225.0245627906977</v>
      </c>
      <c r="J588" s="21"/>
    </row>
    <row r="589" spans="1:10" customFormat="1" x14ac:dyDescent="0.25">
      <c r="A589" s="5">
        <f>IF(F589&lt;&gt;"",1+MAX($A$26:A587),"")</f>
        <v>409</v>
      </c>
      <c r="B589" s="15" t="s">
        <v>28</v>
      </c>
      <c r="C589" s="41" t="s">
        <v>85</v>
      </c>
      <c r="D589" s="16">
        <v>35</v>
      </c>
      <c r="E589" s="17">
        <v>0.1</v>
      </c>
      <c r="F589" s="18">
        <f t="shared" si="45"/>
        <v>38.5</v>
      </c>
      <c r="G589" s="19" t="s">
        <v>16</v>
      </c>
      <c r="H589" s="61">
        <v>15.882227999999998</v>
      </c>
      <c r="I589" s="20">
        <f t="shared" si="46"/>
        <v>555.87797999999998</v>
      </c>
      <c r="J589" s="21"/>
    </row>
    <row r="590" spans="1:10" customFormat="1" x14ac:dyDescent="0.25">
      <c r="A590" s="5" t="str">
        <f>IF(F590&lt;&gt;"",1+MAX($A$26:A588),"")</f>
        <v/>
      </c>
      <c r="B590" s="15"/>
      <c r="C590" s="41"/>
      <c r="D590" s="16"/>
      <c r="E590" s="17"/>
      <c r="F590" s="18"/>
      <c r="G590" s="19"/>
      <c r="H590" s="61"/>
      <c r="I590" s="20"/>
      <c r="J590" s="21"/>
    </row>
    <row r="591" spans="1:10" customFormat="1" x14ac:dyDescent="0.25">
      <c r="A591" s="5"/>
      <c r="B591" s="15"/>
      <c r="C591" s="49" t="s">
        <v>203</v>
      </c>
      <c r="D591" s="16"/>
      <c r="E591" s="17"/>
      <c r="F591" s="18"/>
      <c r="G591" s="19"/>
      <c r="H591" s="61"/>
      <c r="I591" s="20"/>
      <c r="J591" s="21"/>
    </row>
    <row r="592" spans="1:10" customFormat="1" x14ac:dyDescent="0.25">
      <c r="A592" s="5">
        <f>IF(F592&lt;&gt;"",1+MAX($A$26:A591),"")</f>
        <v>410</v>
      </c>
      <c r="B592" s="15" t="s">
        <v>23</v>
      </c>
      <c r="C592" s="42" t="s">
        <v>231</v>
      </c>
      <c r="D592" s="16">
        <v>2</v>
      </c>
      <c r="E592" s="17">
        <v>0</v>
      </c>
      <c r="F592" s="18">
        <f>D592*(1+E592)</f>
        <v>2</v>
      </c>
      <c r="G592" s="19" t="s">
        <v>17</v>
      </c>
      <c r="H592" s="61">
        <v>946.31608499999993</v>
      </c>
      <c r="I592" s="20">
        <f>H592*D592</f>
        <v>1892.6321699999999</v>
      </c>
      <c r="J592" s="21"/>
    </row>
    <row r="593" spans="1:12" customFormat="1" x14ac:dyDescent="0.25">
      <c r="A593" s="5">
        <f>IF(F593&lt;&gt;"",1+MAX($A$26:A592),"")</f>
        <v>411</v>
      </c>
      <c r="B593" s="15" t="s">
        <v>23</v>
      </c>
      <c r="C593" s="42" t="s">
        <v>232</v>
      </c>
      <c r="D593" s="16">
        <v>2</v>
      </c>
      <c r="E593" s="17">
        <v>0</v>
      </c>
      <c r="F593" s="18">
        <f>D593*(1+E593)</f>
        <v>2</v>
      </c>
      <c r="G593" s="19" t="s">
        <v>17</v>
      </c>
      <c r="H593" s="61">
        <v>774.25861499999996</v>
      </c>
      <c r="I593" s="20">
        <f>H593*D593</f>
        <v>1548.5172299999999</v>
      </c>
      <c r="J593" s="21"/>
    </row>
    <row r="594" spans="1:12" customFormat="1" ht="30" x14ac:dyDescent="0.25">
      <c r="A594" s="5">
        <f>IF(F594&lt;&gt;"",1+MAX($A$26:A593),"")</f>
        <v>412</v>
      </c>
      <c r="B594" s="15" t="s">
        <v>23</v>
      </c>
      <c r="C594" s="42" t="s">
        <v>226</v>
      </c>
      <c r="D594" s="16">
        <v>2</v>
      </c>
      <c r="E594" s="17">
        <v>0</v>
      </c>
      <c r="F594" s="18">
        <f>D594*(1+E594)</f>
        <v>2</v>
      </c>
      <c r="G594" s="19" t="s">
        <v>17</v>
      </c>
      <c r="H594" s="61">
        <v>404.33505449999996</v>
      </c>
      <c r="I594" s="20">
        <f>H594*D594</f>
        <v>808.67010899999991</v>
      </c>
      <c r="J594" s="21"/>
    </row>
    <row r="595" spans="1:12" customFormat="1" ht="30" x14ac:dyDescent="0.25">
      <c r="A595" s="5">
        <f>IF(F595&lt;&gt;"",1+MAX($A$26:A594),"")</f>
        <v>413</v>
      </c>
      <c r="B595" s="15" t="s">
        <v>23</v>
      </c>
      <c r="C595" s="42" t="s">
        <v>227</v>
      </c>
      <c r="D595" s="16">
        <v>2</v>
      </c>
      <c r="E595" s="17">
        <v>0</v>
      </c>
      <c r="F595" s="18">
        <f>D595*(1+E595)</f>
        <v>2</v>
      </c>
      <c r="G595" s="19" t="s">
        <v>17</v>
      </c>
      <c r="H595" s="61">
        <v>232.27758449999999</v>
      </c>
      <c r="I595" s="20">
        <f>H595*D595</f>
        <v>464.55516899999998</v>
      </c>
      <c r="J595" s="21"/>
    </row>
    <row r="596" spans="1:12" customFormat="1" x14ac:dyDescent="0.25">
      <c r="A596" s="5">
        <f>IF(F596&lt;&gt;"",1+MAX($A$8:A595),"")</f>
        <v>414</v>
      </c>
      <c r="B596" s="15" t="s">
        <v>23</v>
      </c>
      <c r="C596" s="42" t="s">
        <v>236</v>
      </c>
      <c r="D596" s="16">
        <v>28</v>
      </c>
      <c r="E596" s="17">
        <v>0.1</v>
      </c>
      <c r="F596" s="18">
        <f>D596*(1+E596)</f>
        <v>30.800000000000004</v>
      </c>
      <c r="G596" s="19" t="s">
        <v>16</v>
      </c>
      <c r="H596" s="61">
        <v>30.970344599999997</v>
      </c>
      <c r="I596" s="20">
        <f>H596*D596</f>
        <v>867.16964879999989</v>
      </c>
      <c r="J596" s="21"/>
    </row>
    <row r="597" spans="1:12" customFormat="1" x14ac:dyDescent="0.25">
      <c r="A597" s="23" t="str">
        <f>IF(F597&lt;&gt;"",1+MAX($A$26:A584),"")</f>
        <v/>
      </c>
      <c r="B597" s="22"/>
      <c r="C597" s="40"/>
      <c r="D597" s="11"/>
      <c r="E597" s="12"/>
      <c r="F597" s="11"/>
      <c r="G597" s="13"/>
      <c r="H597" s="14"/>
      <c r="I597" s="24"/>
    </row>
    <row r="598" spans="1:12" customFormat="1" ht="18.75" x14ac:dyDescent="0.25">
      <c r="A598" s="90" t="s">
        <v>47</v>
      </c>
      <c r="B598" s="90"/>
      <c r="C598" s="90"/>
      <c r="D598" s="90"/>
      <c r="E598" s="90"/>
      <c r="F598" s="90"/>
      <c r="G598" s="90"/>
      <c r="H598" s="90"/>
      <c r="I598" s="90"/>
      <c r="J598" s="9">
        <f>SUM(I600:I614)</f>
        <v>19111.61436</v>
      </c>
    </row>
    <row r="599" spans="1:12" customFormat="1" x14ac:dyDescent="0.25">
      <c r="A599" s="5" t="str">
        <f>IF(F599&lt;&gt;"",1+MAX($A$26:A598),"")</f>
        <v/>
      </c>
      <c r="B599" s="15"/>
      <c r="C599" s="49" t="s">
        <v>56</v>
      </c>
      <c r="D599" s="16"/>
      <c r="E599" s="17"/>
      <c r="F599" s="18"/>
      <c r="G599" s="19"/>
      <c r="H599" s="61"/>
      <c r="I599" s="20"/>
      <c r="J599" s="21"/>
    </row>
    <row r="600" spans="1:12" customFormat="1" x14ac:dyDescent="0.25">
      <c r="A600" s="5">
        <f>IF(F600&lt;&gt;"",1+MAX($A$26:A599),"")</f>
        <v>415</v>
      </c>
      <c r="B600" s="15" t="s">
        <v>26</v>
      </c>
      <c r="C600" s="39" t="s">
        <v>51</v>
      </c>
      <c r="D600" s="16">
        <f>2.78*12</f>
        <v>33.36</v>
      </c>
      <c r="E600" s="17">
        <v>0</v>
      </c>
      <c r="F600" s="18">
        <f>D600*(1+E600)</f>
        <v>33.36</v>
      </c>
      <c r="G600" s="19" t="s">
        <v>18</v>
      </c>
      <c r="H600" s="61">
        <v>46.323164999999996</v>
      </c>
      <c r="I600" s="20">
        <f t="shared" ref="I600:I606" si="47">H600*D600</f>
        <v>1545.3407843999998</v>
      </c>
      <c r="J600" s="21"/>
    </row>
    <row r="601" spans="1:12" customFormat="1" x14ac:dyDescent="0.25">
      <c r="A601" s="5">
        <f>IF(F601&lt;&gt;"",1+MAX($A$26:A600),"")</f>
        <v>416</v>
      </c>
      <c r="B601" s="15"/>
      <c r="C601" s="39" t="s">
        <v>52</v>
      </c>
      <c r="D601" s="16">
        <f>2.23*12</f>
        <v>26.759999999999998</v>
      </c>
      <c r="E601" s="17">
        <v>0</v>
      </c>
      <c r="F601" s="18">
        <f>D601*(1+E601)</f>
        <v>26.759999999999998</v>
      </c>
      <c r="G601" s="19" t="s">
        <v>18</v>
      </c>
      <c r="H601" s="61">
        <v>79.411139999999989</v>
      </c>
      <c r="I601" s="20">
        <f t="shared" si="47"/>
        <v>2125.0421063999997</v>
      </c>
      <c r="J601" s="21"/>
      <c r="K601" s="47"/>
    </row>
    <row r="602" spans="1:12" customFormat="1" x14ac:dyDescent="0.25">
      <c r="A602" s="5" t="str">
        <f>IF(F602&lt;&gt;"",1+MAX($A$26:A601),"")</f>
        <v/>
      </c>
      <c r="B602" s="15"/>
      <c r="C602" s="39"/>
      <c r="D602" s="16"/>
      <c r="E602" s="17"/>
      <c r="F602" s="18"/>
      <c r="G602" s="19"/>
      <c r="H602" s="61"/>
      <c r="I602" s="20"/>
      <c r="J602" s="21"/>
    </row>
    <row r="603" spans="1:12" customFormat="1" x14ac:dyDescent="0.25">
      <c r="A603" s="5" t="str">
        <f>IF(F603&lt;&gt;"",1+MAX($A$26:A602),"")</f>
        <v/>
      </c>
      <c r="B603" s="15"/>
      <c r="C603" s="49" t="s">
        <v>57</v>
      </c>
      <c r="D603" s="16"/>
      <c r="E603" s="17"/>
      <c r="F603" s="18"/>
      <c r="G603" s="19"/>
      <c r="H603" s="61"/>
      <c r="I603" s="20"/>
      <c r="J603" s="21"/>
    </row>
    <row r="604" spans="1:12" customFormat="1" ht="30" x14ac:dyDescent="0.25">
      <c r="A604" s="5">
        <f>IF(F604&lt;&gt;"",1+MAX($A$26:A603),"")</f>
        <v>417</v>
      </c>
      <c r="B604" s="15" t="s">
        <v>26</v>
      </c>
      <c r="C604" s="39" t="s">
        <v>48</v>
      </c>
      <c r="D604" s="16">
        <v>3.8</v>
      </c>
      <c r="E604" s="17">
        <v>0.08</v>
      </c>
      <c r="F604" s="18">
        <f>D604*(1+E604)</f>
        <v>4.1040000000000001</v>
      </c>
      <c r="G604" s="19" t="s">
        <v>18</v>
      </c>
      <c r="H604" s="61">
        <v>899.99291999999991</v>
      </c>
      <c r="I604" s="20">
        <f t="shared" si="47"/>
        <v>3419.9730959999997</v>
      </c>
      <c r="J604" s="21"/>
    </row>
    <row r="605" spans="1:12" customFormat="1" ht="30" x14ac:dyDescent="0.25">
      <c r="A605" s="5">
        <f>IF(F605&lt;&gt;"",1+MAX($A$26:A604),"")</f>
        <v>418</v>
      </c>
      <c r="B605" s="15" t="s">
        <v>26</v>
      </c>
      <c r="C605" s="39" t="s">
        <v>49</v>
      </c>
      <c r="D605" s="16">
        <v>6.9</v>
      </c>
      <c r="E605" s="17">
        <v>0.08</v>
      </c>
      <c r="F605" s="18">
        <f>D605*(1+E605)</f>
        <v>7.4520000000000008</v>
      </c>
      <c r="G605" s="19" t="s">
        <v>18</v>
      </c>
      <c r="H605" s="61">
        <v>899.99291999999991</v>
      </c>
      <c r="I605" s="20">
        <f t="shared" si="47"/>
        <v>6209.9511480000001</v>
      </c>
      <c r="J605" s="21"/>
    </row>
    <row r="606" spans="1:12" customFormat="1" ht="30" x14ac:dyDescent="0.25">
      <c r="A606" s="5">
        <f>IF(F606&lt;&gt;"",1+MAX($A$26:A605),"")</f>
        <v>419</v>
      </c>
      <c r="B606" s="15" t="s">
        <v>26</v>
      </c>
      <c r="C606" s="39" t="s">
        <v>50</v>
      </c>
      <c r="D606" s="16">
        <v>1.5</v>
      </c>
      <c r="E606" s="17">
        <v>0.08</v>
      </c>
      <c r="F606" s="18">
        <f>D606*(1+E606)</f>
        <v>1.62</v>
      </c>
      <c r="G606" s="19" t="s">
        <v>18</v>
      </c>
      <c r="H606" s="61">
        <v>899.99291999999991</v>
      </c>
      <c r="I606" s="20">
        <f t="shared" si="47"/>
        <v>1349.98938</v>
      </c>
      <c r="J606" s="21"/>
      <c r="L606" s="47"/>
    </row>
    <row r="607" spans="1:12" customFormat="1" x14ac:dyDescent="0.25">
      <c r="A607" s="5"/>
      <c r="B607" s="15"/>
      <c r="C607" s="39"/>
      <c r="D607" s="16"/>
      <c r="E607" s="17"/>
      <c r="F607" s="18"/>
      <c r="G607" s="19"/>
      <c r="H607" s="61">
        <v>0</v>
      </c>
      <c r="I607" s="20"/>
      <c r="J607" s="21"/>
      <c r="L607" s="47"/>
    </row>
    <row r="608" spans="1:12" customFormat="1" x14ac:dyDescent="0.25">
      <c r="A608" s="5"/>
      <c r="B608" s="15"/>
      <c r="C608" s="49" t="s">
        <v>83</v>
      </c>
      <c r="D608" s="16"/>
      <c r="E608" s="17"/>
      <c r="F608" s="18"/>
      <c r="G608" s="19"/>
      <c r="H608" s="61">
        <v>0</v>
      </c>
      <c r="I608" s="20"/>
      <c r="J608" s="21"/>
    </row>
    <row r="609" spans="1:12" customFormat="1" x14ac:dyDescent="0.25">
      <c r="A609" s="5">
        <f>IF(F609&lt;&gt;"",1+MAX($A$26:A607),"")</f>
        <v>420</v>
      </c>
      <c r="B609" s="15" t="s">
        <v>26</v>
      </c>
      <c r="C609" s="39" t="s">
        <v>63</v>
      </c>
      <c r="D609" s="16">
        <v>4</v>
      </c>
      <c r="E609" s="17">
        <v>0</v>
      </c>
      <c r="F609" s="18">
        <f>D609*(1+E609)</f>
        <v>4</v>
      </c>
      <c r="G609" s="19" t="s">
        <v>17</v>
      </c>
      <c r="H609" s="61">
        <v>205.145445</v>
      </c>
      <c r="I609" s="20">
        <f>H609*D609</f>
        <v>820.58177999999998</v>
      </c>
      <c r="J609" s="21"/>
    </row>
    <row r="610" spans="1:12" customFormat="1" x14ac:dyDescent="0.25">
      <c r="A610" s="5"/>
      <c r="B610" s="15"/>
      <c r="C610" s="39"/>
      <c r="D610" s="16"/>
      <c r="E610" s="17"/>
      <c r="F610" s="18"/>
      <c r="G610" s="19"/>
      <c r="H610" s="61">
        <v>0</v>
      </c>
      <c r="I610" s="20"/>
      <c r="J610" s="21"/>
      <c r="L610" s="47"/>
    </row>
    <row r="611" spans="1:12" customFormat="1" x14ac:dyDescent="0.25">
      <c r="A611" s="5"/>
      <c r="B611" s="15"/>
      <c r="C611" s="49" t="s">
        <v>203</v>
      </c>
      <c r="D611" s="16"/>
      <c r="E611" s="17"/>
      <c r="F611" s="18"/>
      <c r="G611" s="19"/>
      <c r="H611" s="61">
        <v>0</v>
      </c>
      <c r="I611" s="20"/>
      <c r="J611" s="21"/>
      <c r="L611" s="47"/>
    </row>
    <row r="612" spans="1:12" customFormat="1" x14ac:dyDescent="0.25">
      <c r="A612" s="5">
        <f>IF(F612&lt;&gt;"",1+MAX($A$26:A611),"")</f>
        <v>421</v>
      </c>
      <c r="B612" s="15" t="s">
        <v>23</v>
      </c>
      <c r="C612" s="42" t="s">
        <v>214</v>
      </c>
      <c r="D612" s="16">
        <v>1</v>
      </c>
      <c r="E612" s="17">
        <v>0</v>
      </c>
      <c r="F612" s="18">
        <f>D612*(1+E612)</f>
        <v>1</v>
      </c>
      <c r="G612" s="19" t="s">
        <v>17</v>
      </c>
      <c r="H612" s="61">
        <v>165.17517119999999</v>
      </c>
      <c r="I612" s="20">
        <f>H612*D612</f>
        <v>165.17517119999999</v>
      </c>
      <c r="J612" s="21"/>
      <c r="L612" s="47"/>
    </row>
    <row r="613" spans="1:12" customFormat="1" x14ac:dyDescent="0.25">
      <c r="A613" s="5">
        <f>IF(F613&lt;&gt;"",1+MAX($A$26:A612),"")</f>
        <v>422</v>
      </c>
      <c r="B613" s="15" t="s">
        <v>23</v>
      </c>
      <c r="C613" s="42" t="s">
        <v>221</v>
      </c>
      <c r="D613" s="16">
        <v>8</v>
      </c>
      <c r="E613" s="17">
        <v>0</v>
      </c>
      <c r="F613" s="18">
        <f>D613*(1+E613)</f>
        <v>8</v>
      </c>
      <c r="G613" s="19" t="s">
        <v>17</v>
      </c>
      <c r="H613" s="61">
        <v>318.30631949999997</v>
      </c>
      <c r="I613" s="20">
        <f>H613*D613</f>
        <v>2546.4505559999998</v>
      </c>
      <c r="J613" s="21"/>
      <c r="L613" s="47"/>
    </row>
    <row r="614" spans="1:12" customFormat="1" ht="30" x14ac:dyDescent="0.25">
      <c r="A614" s="5">
        <f>IF(F614&lt;&gt;"",1+MAX($A$26:A613),"")</f>
        <v>423</v>
      </c>
      <c r="B614" s="15" t="s">
        <v>23</v>
      </c>
      <c r="C614" s="42" t="s">
        <v>227</v>
      </c>
      <c r="D614" s="16">
        <v>4</v>
      </c>
      <c r="E614" s="17">
        <v>0</v>
      </c>
      <c r="F614" s="18">
        <f>D614*(1+E614)</f>
        <v>4</v>
      </c>
      <c r="G614" s="19" t="s">
        <v>17</v>
      </c>
      <c r="H614" s="61">
        <v>232.27758449999999</v>
      </c>
      <c r="I614" s="20">
        <f>H614*D614</f>
        <v>929.11033799999996</v>
      </c>
      <c r="J614" s="21"/>
      <c r="L614" s="47"/>
    </row>
    <row r="615" spans="1:12" customFormat="1" x14ac:dyDescent="0.25">
      <c r="A615" s="23" t="str">
        <f>IF(F615&lt;&gt;"",1+MAX($A$26:A598),"")</f>
        <v/>
      </c>
      <c r="B615" s="22"/>
      <c r="C615" s="40"/>
      <c r="D615" s="11"/>
      <c r="E615" s="12"/>
      <c r="F615" s="11"/>
      <c r="G615" s="13"/>
      <c r="H615" s="14"/>
      <c r="I615" s="24"/>
    </row>
    <row r="616" spans="1:12" customFormat="1" ht="18.75" x14ac:dyDescent="0.25">
      <c r="A616" s="90" t="s">
        <v>78</v>
      </c>
      <c r="B616" s="90"/>
      <c r="C616" s="90"/>
      <c r="D616" s="90"/>
      <c r="E616" s="90"/>
      <c r="F616" s="90"/>
      <c r="G616" s="90"/>
      <c r="H616" s="90"/>
      <c r="I616" s="90"/>
      <c r="J616" s="9">
        <f>SUM(I617:I620)</f>
        <v>69009.868882800001</v>
      </c>
    </row>
    <row r="617" spans="1:12" customFormat="1" x14ac:dyDescent="0.25">
      <c r="A617" s="5">
        <f>IF(F617&lt;&gt;"",1+MAX($A$26:A616),"")</f>
        <v>424</v>
      </c>
      <c r="B617" s="15"/>
      <c r="C617" s="39" t="s">
        <v>79</v>
      </c>
      <c r="D617" s="16">
        <v>728</v>
      </c>
      <c r="E617" s="17">
        <v>0.08</v>
      </c>
      <c r="F617" s="18">
        <f>D617*(1+E617)</f>
        <v>786.24</v>
      </c>
      <c r="G617" s="19" t="s">
        <v>15</v>
      </c>
      <c r="H617" s="61">
        <v>25.808620499999996</v>
      </c>
      <c r="I617" s="20">
        <f>H617*D617</f>
        <v>18788.675723999997</v>
      </c>
      <c r="J617" s="21"/>
      <c r="L617" s="47"/>
    </row>
    <row r="618" spans="1:12" customFormat="1" x14ac:dyDescent="0.25">
      <c r="A618" s="5">
        <f>IF(F618&lt;&gt;"",1+MAX($A$8:A617),"")</f>
        <v>425</v>
      </c>
      <c r="B618" s="15" t="s">
        <v>178</v>
      </c>
      <c r="C618" s="41" t="s">
        <v>179</v>
      </c>
      <c r="D618" s="16">
        <v>2016.9</v>
      </c>
      <c r="E618" s="17">
        <v>0</v>
      </c>
      <c r="F618" s="18">
        <f>D618*(1+E618)</f>
        <v>2016.9</v>
      </c>
      <c r="G618" s="19" t="s">
        <v>15</v>
      </c>
      <c r="H618" s="61">
        <v>21.176303999999998</v>
      </c>
      <c r="I618" s="20">
        <f>H618*D618</f>
        <v>42710.487537599998</v>
      </c>
      <c r="J618" s="21"/>
    </row>
    <row r="619" spans="1:12" customFormat="1" x14ac:dyDescent="0.25">
      <c r="A619" s="5">
        <f>IF(F619&lt;&gt;"",1+MAX($A$8:A618),"")</f>
        <v>426</v>
      </c>
      <c r="B619" s="15" t="s">
        <v>178</v>
      </c>
      <c r="C619" s="41" t="s">
        <v>180</v>
      </c>
      <c r="D619" s="16">
        <v>400.8</v>
      </c>
      <c r="E619" s="17">
        <v>0.1</v>
      </c>
      <c r="F619" s="18">
        <f>D619*(1+E619)</f>
        <v>440.88000000000005</v>
      </c>
      <c r="G619" s="19" t="s">
        <v>15</v>
      </c>
      <c r="H619" s="61">
        <v>7.9411139999999989</v>
      </c>
      <c r="I619" s="20">
        <f>H619*D619</f>
        <v>3182.7984911999997</v>
      </c>
      <c r="J619" s="21"/>
    </row>
    <row r="620" spans="1:12" customFormat="1" x14ac:dyDescent="0.25">
      <c r="A620" s="5">
        <f>IF(F620&lt;&gt;"",1+MAX($A$8:A619),"")</f>
        <v>427</v>
      </c>
      <c r="B620" s="15" t="s">
        <v>178</v>
      </c>
      <c r="C620" s="41" t="s">
        <v>181</v>
      </c>
      <c r="D620" s="16">
        <v>272.5</v>
      </c>
      <c r="E620" s="17">
        <v>0.1</v>
      </c>
      <c r="F620" s="18">
        <f>D620*(1+E620)</f>
        <v>299.75</v>
      </c>
      <c r="G620" s="19" t="s">
        <v>16</v>
      </c>
      <c r="H620" s="61">
        <v>15.882227999999998</v>
      </c>
      <c r="I620" s="20">
        <f>H620*D620</f>
        <v>4327.9071299999996</v>
      </c>
      <c r="J620" s="21"/>
    </row>
    <row r="621" spans="1:12" customFormat="1" x14ac:dyDescent="0.25">
      <c r="A621" s="23"/>
      <c r="B621" s="10"/>
      <c r="C621" s="59"/>
      <c r="D621" s="11"/>
      <c r="E621" s="12"/>
      <c r="F621" s="11"/>
      <c r="G621" s="13"/>
      <c r="H621" s="14"/>
      <c r="I621" s="24"/>
    </row>
    <row r="622" spans="1:12" customFormat="1" ht="18.75" x14ac:dyDescent="0.25">
      <c r="A622" s="90" t="s">
        <v>114</v>
      </c>
      <c r="B622" s="90"/>
      <c r="C622" s="90" t="s">
        <v>114</v>
      </c>
      <c r="D622" s="90"/>
      <c r="E622" s="90"/>
      <c r="F622" s="90"/>
      <c r="G622" s="90"/>
      <c r="H622" s="90"/>
      <c r="I622" s="90"/>
      <c r="J622" s="9">
        <f>SUM(I623)</f>
        <v>5929.3651199999995</v>
      </c>
    </row>
    <row r="623" spans="1:12" customFormat="1" ht="30" x14ac:dyDescent="0.25">
      <c r="A623" s="5">
        <f>IF(F623&lt;&gt;"",1+MAX($A$8:A622),"")</f>
        <v>428</v>
      </c>
      <c r="B623" s="15" t="s">
        <v>28</v>
      </c>
      <c r="C623" s="41" t="s">
        <v>115</v>
      </c>
      <c r="D623" s="16">
        <v>140</v>
      </c>
      <c r="E623" s="17">
        <v>0.1</v>
      </c>
      <c r="F623" s="18">
        <f>D623*(1+E623)</f>
        <v>154</v>
      </c>
      <c r="G623" s="19" t="s">
        <v>16</v>
      </c>
      <c r="H623" s="61">
        <v>42.352607999999996</v>
      </c>
      <c r="I623" s="20">
        <f>H623*D623</f>
        <v>5929.3651199999995</v>
      </c>
      <c r="J623" s="21"/>
    </row>
    <row r="624" spans="1:12" customFormat="1" ht="15.75" thickBot="1" x14ac:dyDescent="0.3">
      <c r="A624" s="8"/>
      <c r="B624" s="25"/>
      <c r="C624" s="43"/>
      <c r="D624" s="11"/>
      <c r="E624" s="26"/>
      <c r="F624" s="27"/>
      <c r="G624" s="13"/>
      <c r="H624" s="28"/>
      <c r="I624" s="28"/>
      <c r="J624" s="29"/>
    </row>
    <row r="625" spans="1:10" customFormat="1" ht="16.5" thickBot="1" x14ac:dyDescent="0.3">
      <c r="A625" s="23" t="str">
        <f>IF(F625&lt;&gt;"",1+MAX($A$26:A582),"")</f>
        <v/>
      </c>
      <c r="B625" s="22"/>
      <c r="C625" s="40"/>
      <c r="D625" s="30" t="s">
        <v>20</v>
      </c>
      <c r="E625" s="31"/>
      <c r="F625" s="31"/>
      <c r="G625" s="31"/>
      <c r="H625" s="31"/>
      <c r="I625" s="32">
        <f>SUM(I4:I623)</f>
        <v>597056.72817165998</v>
      </c>
      <c r="J625" s="33">
        <f>SUM(J4:J623)</f>
        <v>597056.72817165987</v>
      </c>
    </row>
    <row r="626" spans="1:10" customFormat="1" ht="16.5" thickBot="1" x14ac:dyDescent="0.3">
      <c r="A626" s="23"/>
      <c r="B626" s="22"/>
      <c r="C626" s="40"/>
      <c r="D626" s="30" t="s">
        <v>239</v>
      </c>
      <c r="E626" s="31"/>
      <c r="F626" s="31"/>
      <c r="G626" s="31"/>
      <c r="H626" s="31"/>
      <c r="I626" s="32">
        <v>75000</v>
      </c>
      <c r="J626" s="33">
        <v>75000</v>
      </c>
    </row>
    <row r="627" spans="1:10" customFormat="1" ht="16.5" thickBot="1" x14ac:dyDescent="0.3">
      <c r="A627" s="23"/>
      <c r="B627" s="22"/>
      <c r="C627" s="40"/>
      <c r="D627" s="30" t="s">
        <v>240</v>
      </c>
      <c r="E627" s="31"/>
      <c r="F627" s="31"/>
      <c r="G627" s="31"/>
      <c r="H627" s="31"/>
      <c r="I627" s="32">
        <v>3000</v>
      </c>
      <c r="J627" s="33">
        <v>3000</v>
      </c>
    </row>
    <row r="628" spans="1:10" customFormat="1" ht="16.5" thickBot="1" x14ac:dyDescent="0.3">
      <c r="A628" s="23"/>
      <c r="B628" s="22"/>
      <c r="C628" s="40"/>
      <c r="D628" s="30" t="s">
        <v>241</v>
      </c>
      <c r="E628" s="31"/>
      <c r="F628" s="31"/>
      <c r="G628" s="31"/>
      <c r="H628" s="31"/>
      <c r="I628" s="32">
        <v>10000</v>
      </c>
      <c r="J628" s="33">
        <v>10000</v>
      </c>
    </row>
    <row r="629" spans="1:10" customFormat="1" ht="16.5" thickBot="1" x14ac:dyDescent="0.3">
      <c r="A629" s="23" t="str">
        <f>IF(F629&lt;&gt;"",1+MAX($A$26:A628),"")</f>
        <v/>
      </c>
      <c r="B629" s="22"/>
      <c r="C629" s="40"/>
      <c r="D629" s="34" t="s">
        <v>21</v>
      </c>
      <c r="E629" s="35"/>
      <c r="F629" s="35"/>
      <c r="G629" s="35"/>
      <c r="H629" s="35"/>
      <c r="I629" s="36">
        <f>SUM(I625:I628)</f>
        <v>685056.72817165998</v>
      </c>
      <c r="J629" s="37">
        <f>SUM(J625:J628)</f>
        <v>685056.72817165987</v>
      </c>
    </row>
    <row r="630" spans="1:10" customFormat="1" x14ac:dyDescent="0.25">
      <c r="A630" s="23" t="str">
        <f>IF(F630&lt;&gt;"",1+MAX($A$26:A629),"")</f>
        <v/>
      </c>
      <c r="B630" s="22"/>
      <c r="C630" s="40"/>
      <c r="D630" s="11"/>
      <c r="E630" s="12"/>
      <c r="F630" s="11"/>
      <c r="G630" s="13"/>
      <c r="H630" s="14"/>
      <c r="I630" s="24"/>
    </row>
    <row r="631" spans="1:10" customFormat="1" x14ac:dyDescent="0.25">
      <c r="A631" s="23" t="str">
        <f>IF(F631&lt;&gt;"",1+MAX($A$26:A630),"")</f>
        <v/>
      </c>
      <c r="B631" s="22"/>
      <c r="C631" s="40"/>
      <c r="D631" s="11"/>
      <c r="E631" s="12"/>
      <c r="F631" s="11"/>
      <c r="G631" s="13"/>
      <c r="H631" s="14"/>
      <c r="I631" s="24"/>
    </row>
    <row r="632" spans="1:10" x14ac:dyDescent="0.25">
      <c r="A632" s="81" t="str">
        <f>IF(F632&lt;&gt;"",1+MAX($A$26:A631),"")</f>
        <v/>
      </c>
      <c r="C632" s="83"/>
      <c r="D632" s="84"/>
      <c r="E632" s="85"/>
      <c r="F632" s="84"/>
      <c r="G632" s="86"/>
      <c r="H632" s="87"/>
      <c r="I632" s="88"/>
    </row>
    <row r="633" spans="1:10" x14ac:dyDescent="0.25">
      <c r="A633" s="81" t="str">
        <f>IF(F633&lt;&gt;"",1+MAX($A$26:A632),"")</f>
        <v/>
      </c>
      <c r="C633" s="83"/>
      <c r="D633" s="84"/>
      <c r="E633" s="85"/>
      <c r="F633" s="84"/>
      <c r="G633" s="86"/>
      <c r="H633" s="87"/>
      <c r="I633" s="88"/>
    </row>
    <row r="634" spans="1:10" x14ac:dyDescent="0.25">
      <c r="A634" s="81" t="str">
        <f>IF(F634&lt;&gt;"",1+MAX($A$26:A633),"")</f>
        <v/>
      </c>
      <c r="C634" s="83"/>
      <c r="D634" s="84"/>
      <c r="E634" s="85"/>
      <c r="F634" s="84"/>
      <c r="G634" s="86"/>
      <c r="H634" s="87"/>
      <c r="I634" s="88"/>
    </row>
    <row r="635" spans="1:10" x14ac:dyDescent="0.25">
      <c r="A635" s="81" t="str">
        <f>IF(F635&lt;&gt;"",1+MAX($A$26:A634),"")</f>
        <v/>
      </c>
      <c r="C635" s="83"/>
      <c r="D635" s="84"/>
      <c r="E635" s="85"/>
      <c r="F635" s="84"/>
      <c r="G635" s="86"/>
      <c r="H635" s="87"/>
      <c r="I635" s="88"/>
    </row>
    <row r="636" spans="1:10" x14ac:dyDescent="0.25">
      <c r="A636" s="81" t="str">
        <f>IF(F636&lt;&gt;"",1+MAX($A$26:A635),"")</f>
        <v/>
      </c>
      <c r="C636" s="83"/>
      <c r="D636" s="84"/>
      <c r="E636" s="85"/>
      <c r="F636" s="84"/>
      <c r="G636" s="86"/>
      <c r="H636" s="87"/>
      <c r="I636" s="88"/>
    </row>
    <row r="637" spans="1:10" x14ac:dyDescent="0.25">
      <c r="A637" s="81" t="str">
        <f>IF(F637&lt;&gt;"",1+MAX($A$26:A636),"")</f>
        <v/>
      </c>
      <c r="C637" s="83"/>
      <c r="D637" s="84"/>
      <c r="E637" s="85"/>
      <c r="F637" s="84"/>
      <c r="G637" s="86"/>
      <c r="H637" s="87"/>
      <c r="I637" s="88"/>
    </row>
    <row r="638" spans="1:10" x14ac:dyDescent="0.25">
      <c r="A638" s="81" t="str">
        <f>IF(F638&lt;&gt;"",1+MAX($A$26:A637),"")</f>
        <v/>
      </c>
      <c r="C638" s="83"/>
      <c r="D638" s="84"/>
      <c r="E638" s="85"/>
      <c r="F638" s="84"/>
      <c r="G638" s="86"/>
      <c r="H638" s="87"/>
      <c r="I638" s="88"/>
    </row>
    <row r="639" spans="1:10" x14ac:dyDescent="0.25">
      <c r="A639" s="81" t="str">
        <f>IF(F639&lt;&gt;"",1+MAX($A$26:A638),"")</f>
        <v/>
      </c>
      <c r="C639" s="83"/>
      <c r="D639" s="84"/>
      <c r="E639" s="85"/>
      <c r="F639" s="84"/>
      <c r="G639" s="86"/>
      <c r="H639" s="87"/>
      <c r="I639" s="88"/>
    </row>
    <row r="640" spans="1:10" x14ac:dyDescent="0.25">
      <c r="A640" s="81" t="str">
        <f>IF(F640&lt;&gt;"",1+MAX($A$26:A639),"")</f>
        <v/>
      </c>
      <c r="C640" s="83"/>
      <c r="D640" s="84"/>
      <c r="E640" s="85"/>
      <c r="F640" s="84"/>
      <c r="G640" s="86"/>
      <c r="H640" s="87"/>
      <c r="I640" s="88"/>
    </row>
    <row r="641" spans="1:9" x14ac:dyDescent="0.25">
      <c r="A641" s="81" t="str">
        <f>IF(F641&lt;&gt;"",1+MAX($A$26:A640),"")</f>
        <v/>
      </c>
      <c r="C641" s="83"/>
      <c r="D641" s="84"/>
      <c r="E641" s="85"/>
      <c r="F641" s="84"/>
      <c r="G641" s="86"/>
      <c r="H641" s="87"/>
      <c r="I641" s="88"/>
    </row>
    <row r="642" spans="1:9" x14ac:dyDescent="0.25">
      <c r="A642" s="81" t="str">
        <f>IF(F642&lt;&gt;"",1+MAX($A$26:A641),"")</f>
        <v/>
      </c>
    </row>
    <row r="643" spans="1:9" x14ac:dyDescent="0.25">
      <c r="A643" s="81" t="str">
        <f>IF(F643&lt;&gt;"",1+MAX($A$26:A642),"")</f>
        <v/>
      </c>
    </row>
    <row r="644" spans="1:9" x14ac:dyDescent="0.25">
      <c r="A644" s="81" t="str">
        <f>IF(F644&lt;&gt;"",1+MAX($A$26:A643),"")</f>
        <v/>
      </c>
    </row>
    <row r="645" spans="1:9" x14ac:dyDescent="0.25">
      <c r="A645" s="81" t="str">
        <f>IF(F645&lt;&gt;"",1+MAX($A$26:A644),"")</f>
        <v/>
      </c>
    </row>
    <row r="646" spans="1:9" x14ac:dyDescent="0.25">
      <c r="A646" s="81" t="str">
        <f>IF(F646&lt;&gt;"",1+MAX($A$26:A645),"")</f>
        <v/>
      </c>
    </row>
    <row r="647" spans="1:9" x14ac:dyDescent="0.25">
      <c r="A647" s="81" t="str">
        <f>IF(F647&lt;&gt;"",1+MAX($A$26:A646),"")</f>
        <v/>
      </c>
    </row>
    <row r="648" spans="1:9" x14ac:dyDescent="0.25">
      <c r="A648" s="81" t="str">
        <f>IF(F648&lt;&gt;"",1+MAX($A$26:A647),"")</f>
        <v/>
      </c>
    </row>
  </sheetData>
  <mergeCells count="28">
    <mergeCell ref="A622:I622"/>
    <mergeCell ref="A1:J1"/>
    <mergeCell ref="A107:I107"/>
    <mergeCell ref="A301:I301"/>
    <mergeCell ref="A221:I221"/>
    <mergeCell ref="A167:I167"/>
    <mergeCell ref="A188:I188"/>
    <mergeCell ref="A202:I202"/>
    <mergeCell ref="A8:I8"/>
    <mergeCell ref="A90:I90"/>
    <mergeCell ref="A100:I100"/>
    <mergeCell ref="B2:C2"/>
    <mergeCell ref="B3:C3"/>
    <mergeCell ref="B4:C4"/>
    <mergeCell ref="B5:C5"/>
    <mergeCell ref="A616:I616"/>
    <mergeCell ref="A26:I26"/>
    <mergeCell ref="A379:I379"/>
    <mergeCell ref="A429:I429"/>
    <mergeCell ref="A488:I488"/>
    <mergeCell ref="A529:I529"/>
    <mergeCell ref="A598:I598"/>
    <mergeCell ref="A554:I554"/>
    <mergeCell ref="A580:I580"/>
    <mergeCell ref="A372:I372"/>
    <mergeCell ref="A214:I214"/>
    <mergeCell ref="A347:I347"/>
    <mergeCell ref="A550:I550"/>
  </mergeCells>
  <pageMargins left="0.7" right="0.7" top="0.75" bottom="0.75" header="0.3" footer="0.3"/>
  <pageSetup scale="80" fitToHeight="0" orientation="landscape" r:id="rId1"/>
  <headerFooter differentFirst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Moosa  Sutan</cp:lastModifiedBy>
  <cp:lastPrinted>2018-09-22T00:25:39Z</cp:lastPrinted>
  <dcterms:created xsi:type="dcterms:W3CDTF">2018-05-17T19:16:00Z</dcterms:created>
  <dcterms:modified xsi:type="dcterms:W3CDTF">2019-07-31T19:02:23Z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S9Connected">
    <vt:bool>true</vt:bool>
  </property>
</Properties>
</file>